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eater Tompkins Co HI Consortium\Financial Information\2020 Fiscal Year\"/>
    </mc:Choice>
  </mc:AlternateContent>
  <xr:revisionPtr revIDLastSave="0" documentId="13_ncr:1_{5C5D3104-6572-4BEA-BAF6-2ABF83244835}" xr6:coauthVersionLast="45" xr6:coauthVersionMax="45" xr10:uidLastSave="{00000000-0000-0000-0000-000000000000}"/>
  <bookViews>
    <workbookView xWindow="5355" yWindow="1170" windowWidth="21600" windowHeight="11205" firstSheet="6" activeTab="6" xr2:uid="{00000000-000D-0000-FFFF-FFFF00000000}"/>
  </bookViews>
  <sheets>
    <sheet name="2020 GTCMHIC Indemnity Plans" sheetId="26" r:id="rId1"/>
    <sheet name="2020 GTMHIC PPO Plans" sheetId="25" r:id="rId2"/>
    <sheet name="2020 GTCMHIC Comprehensive Plan" sheetId="27" r:id="rId3"/>
    <sheet name="2020 Mx Supp Plans" sheetId="28" r:id="rId4"/>
    <sheet name="2020 GTCMHIC 2-Tier Rx Plans" sheetId="20" r:id="rId5"/>
    <sheet name="2020 GTCMHIC 3-Tier Rx Plans" sheetId="21" r:id="rId6"/>
    <sheet name="2020 GTCMHIC Metal Level Plans" sheetId="22" r:id="rId7"/>
    <sheet name="Premium Rate Summary - Cities" sheetId="30" r:id="rId8"/>
    <sheet name="Premium Rate Summary - Seneca" sheetId="31" r:id="rId9"/>
    <sheet name="Premium Rate Summary - Tompkins" sheetId="17" r:id="rId10"/>
    <sheet name="Premium Rate Summary - Towns" sheetId="8" r:id="rId11"/>
    <sheet name="Premium Rate Summary - Villages" sheetId="29" r:id="rId12"/>
  </sheets>
  <definedNames>
    <definedName name="_xlnm.Print_Area" localSheetId="10">'Premium Rate Summary - Towns'!$A$6:$AC$69</definedName>
    <definedName name="_xlnm.Print_Titles" localSheetId="10">'Premium Rate Summary - Towns'!$1:$5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2" i="17" l="1"/>
  <c r="V78" i="17"/>
  <c r="F26" i="22" l="1"/>
  <c r="F25" i="22"/>
  <c r="AB16" i="29" l="1"/>
  <c r="AB35" i="8"/>
  <c r="AB28" i="8"/>
  <c r="AB25" i="8"/>
  <c r="AB14" i="8"/>
  <c r="C4" i="27" l="1"/>
  <c r="E5" i="20"/>
  <c r="D5" i="20"/>
  <c r="C5" i="20"/>
  <c r="I4" i="22"/>
  <c r="G4" i="22"/>
  <c r="E4" i="22"/>
  <c r="C4" i="22"/>
  <c r="J4" i="21"/>
  <c r="I4" i="21"/>
  <c r="H4" i="21"/>
  <c r="G4" i="21"/>
  <c r="F4" i="21"/>
  <c r="E4" i="21"/>
  <c r="D4" i="21"/>
  <c r="C4" i="21"/>
  <c r="E4" i="20"/>
  <c r="D4" i="20"/>
  <c r="C4" i="20"/>
  <c r="M4" i="28"/>
  <c r="K4" i="28"/>
  <c r="I4" i="28"/>
  <c r="G4" i="28"/>
  <c r="E4" i="28"/>
  <c r="C4" i="28"/>
  <c r="I5" i="25"/>
  <c r="I4" i="25"/>
  <c r="G5" i="25"/>
  <c r="G4" i="25"/>
  <c r="E4" i="25"/>
  <c r="C4" i="25"/>
  <c r="I4" i="26"/>
  <c r="K4" i="26"/>
  <c r="G4" i="26"/>
  <c r="E4" i="26"/>
  <c r="C4" i="26"/>
  <c r="AB21" i="30"/>
  <c r="Y21" i="30"/>
  <c r="M5" i="28"/>
  <c r="K5" i="28"/>
  <c r="I5" i="28"/>
  <c r="G5" i="28"/>
  <c r="E5" i="28"/>
  <c r="C5" i="28"/>
  <c r="N27" i="28"/>
  <c r="L27" i="28"/>
  <c r="J27" i="28"/>
  <c r="Y35" i="8" s="1"/>
  <c r="H27" i="28"/>
  <c r="Y14" i="8" s="1"/>
  <c r="F27" i="28"/>
  <c r="N26" i="28"/>
  <c r="N28" i="28" s="1"/>
  <c r="L26" i="28"/>
  <c r="J26" i="28"/>
  <c r="X25" i="8" s="1"/>
  <c r="H26" i="28"/>
  <c r="X16" i="29" s="1"/>
  <c r="F26" i="28"/>
  <c r="F28" i="28" s="1"/>
  <c r="D27" i="28"/>
  <c r="D26" i="28"/>
  <c r="X28" i="8"/>
  <c r="Y28" i="8"/>
  <c r="C5" i="27"/>
  <c r="D26" i="27"/>
  <c r="D25" i="27"/>
  <c r="V11" i="17"/>
  <c r="K5" i="26"/>
  <c r="I5" i="26"/>
  <c r="G5" i="26"/>
  <c r="E5" i="26"/>
  <c r="C5" i="26"/>
  <c r="E5" i="25"/>
  <c r="C5" i="25"/>
  <c r="L26" i="26"/>
  <c r="AA21" i="30" s="1"/>
  <c r="AC21" i="30" s="1"/>
  <c r="L25" i="26"/>
  <c r="X21" i="30" s="1"/>
  <c r="J26" i="26"/>
  <c r="AA22" i="8" s="1"/>
  <c r="J25" i="26"/>
  <c r="X22" i="8" s="1"/>
  <c r="H26" i="26"/>
  <c r="H25" i="26"/>
  <c r="F26" i="26"/>
  <c r="Y43" i="17" s="1"/>
  <c r="F25" i="26"/>
  <c r="V35" i="17" s="1"/>
  <c r="D26" i="26"/>
  <c r="AA41" i="30" s="1"/>
  <c r="D25" i="26"/>
  <c r="AA32" i="30"/>
  <c r="Y35" i="17"/>
  <c r="Y29" i="17"/>
  <c r="Y23" i="17"/>
  <c r="X30" i="8"/>
  <c r="AA21" i="8"/>
  <c r="AA29" i="8"/>
  <c r="J26" i="25"/>
  <c r="AA6" i="29" s="1"/>
  <c r="J25" i="25"/>
  <c r="X10" i="8" s="1"/>
  <c r="H26" i="25"/>
  <c r="AA14" i="29" s="1"/>
  <c r="H25" i="25"/>
  <c r="X14" i="29" s="1"/>
  <c r="F26" i="25"/>
  <c r="AA26" i="8" s="1"/>
  <c r="F25" i="25"/>
  <c r="X26" i="8" s="1"/>
  <c r="D26" i="25"/>
  <c r="D25" i="25"/>
  <c r="V27" i="17" s="1"/>
  <c r="X7" i="29"/>
  <c r="X6" i="29"/>
  <c r="Y20" i="17"/>
  <c r="X15" i="29"/>
  <c r="X24" i="29"/>
  <c r="X23" i="29"/>
  <c r="V21" i="17"/>
  <c r="V33" i="17"/>
  <c r="X10" i="29"/>
  <c r="AA24" i="29"/>
  <c r="AA33" i="8"/>
  <c r="X38" i="8"/>
  <c r="X39" i="8"/>
  <c r="X27" i="8"/>
  <c r="X24" i="8"/>
  <c r="X23" i="8"/>
  <c r="X11" i="8"/>
  <c r="H26" i="22"/>
  <c r="AC31" i="8" s="1"/>
  <c r="H25" i="22"/>
  <c r="Z25" i="29" s="1"/>
  <c r="Z54" i="8"/>
  <c r="Z31" i="8"/>
  <c r="Z20" i="8"/>
  <c r="J26" i="22"/>
  <c r="AC18" i="8"/>
  <c r="D26" i="22"/>
  <c r="AC37" i="8" s="1"/>
  <c r="J25" i="22"/>
  <c r="Z19" i="29" s="1"/>
  <c r="D25" i="22"/>
  <c r="Z14" i="31" s="1"/>
  <c r="Z59" i="8"/>
  <c r="Z46" i="8"/>
  <c r="Z42" i="8"/>
  <c r="Z67" i="8"/>
  <c r="Z53" i="8"/>
  <c r="Z21" i="29"/>
  <c r="Z13" i="29"/>
  <c r="Z68" i="8"/>
  <c r="Z48" i="8"/>
  <c r="Z16" i="31"/>
  <c r="Z8" i="31"/>
  <c r="Z15" i="31"/>
  <c r="Z13" i="8"/>
  <c r="AC20" i="29"/>
  <c r="Z20" i="29"/>
  <c r="AC53" i="8"/>
  <c r="AC12" i="31"/>
  <c r="AC17" i="8"/>
  <c r="AC65" i="8"/>
  <c r="AC9" i="8"/>
  <c r="AC6" i="8"/>
  <c r="Z15" i="8"/>
  <c r="AC15" i="8"/>
  <c r="I5" i="22"/>
  <c r="G5" i="22"/>
  <c r="E5" i="22"/>
  <c r="C5" i="22"/>
  <c r="J31" i="21"/>
  <c r="J30" i="21"/>
  <c r="I31" i="21"/>
  <c r="Z11" i="17" s="1"/>
  <c r="I30" i="21"/>
  <c r="H31" i="21"/>
  <c r="H30" i="21"/>
  <c r="G31" i="21"/>
  <c r="AB7" i="30" s="1"/>
  <c r="G30" i="21"/>
  <c r="Y8" i="30" s="1"/>
  <c r="F31" i="21"/>
  <c r="F30" i="21"/>
  <c r="W28" i="17" s="1"/>
  <c r="E31" i="21"/>
  <c r="E30" i="21"/>
  <c r="Y12" i="30" s="1"/>
  <c r="D31" i="21"/>
  <c r="D30" i="21"/>
  <c r="Y26" i="30" s="1"/>
  <c r="C31" i="21"/>
  <c r="Z37" i="17" s="1"/>
  <c r="C30" i="21"/>
  <c r="Y24" i="8" s="1"/>
  <c r="J5" i="21"/>
  <c r="I5" i="21"/>
  <c r="H5" i="21"/>
  <c r="G5" i="21"/>
  <c r="F5" i="21"/>
  <c r="E5" i="21"/>
  <c r="D5" i="21"/>
  <c r="C5" i="21"/>
  <c r="E31" i="20"/>
  <c r="AB30" i="30" s="1"/>
  <c r="E30" i="20"/>
  <c r="Y30" i="30" s="1"/>
  <c r="D31" i="20"/>
  <c r="AB29" i="30" s="1"/>
  <c r="D30" i="20"/>
  <c r="Y29" i="30" s="1"/>
  <c r="C31" i="20"/>
  <c r="AB22" i="30" s="1"/>
  <c r="C30" i="20"/>
  <c r="Y22" i="30" s="1"/>
  <c r="Y11" i="30"/>
  <c r="W35" i="17"/>
  <c r="W33" i="17"/>
  <c r="W34" i="17"/>
  <c r="Y9" i="29"/>
  <c r="Y8" i="29"/>
  <c r="Y10" i="30"/>
  <c r="Z27" i="17"/>
  <c r="Z21" i="17"/>
  <c r="AB16" i="30"/>
  <c r="Y6" i="29"/>
  <c r="Y15" i="29"/>
  <c r="Y14" i="29"/>
  <c r="Y11" i="8"/>
  <c r="Y38" i="8"/>
  <c r="Y39" i="8"/>
  <c r="Y22" i="8"/>
  <c r="Y29" i="8"/>
  <c r="Y21" i="8"/>
  <c r="Y30" i="8"/>
  <c r="C30" i="22"/>
  <c r="W30" i="17" s="1"/>
  <c r="C40" i="22"/>
  <c r="W49" i="17" s="1"/>
  <c r="C45" i="22"/>
  <c r="Y20" i="29" s="1"/>
  <c r="W62" i="17"/>
  <c r="Y26" i="29"/>
  <c r="W18" i="17"/>
  <c r="Y63" i="8"/>
  <c r="Y13" i="29"/>
  <c r="Y46" i="8"/>
  <c r="Y61" i="8"/>
  <c r="Y37" i="8"/>
  <c r="Y14" i="31"/>
  <c r="Y12" i="8"/>
  <c r="Z82" i="17"/>
  <c r="Z76" i="17"/>
  <c r="Z70" i="17"/>
  <c r="Z64" i="17"/>
  <c r="Z58" i="17"/>
  <c r="Z52" i="17"/>
  <c r="Z46" i="17"/>
  <c r="Z16" i="17"/>
  <c r="Z14" i="17"/>
  <c r="Z7" i="17"/>
  <c r="Z6" i="17"/>
  <c r="Z81" i="17"/>
  <c r="Z75" i="17"/>
  <c r="Z69" i="17"/>
  <c r="Z63" i="17"/>
  <c r="Z57" i="17"/>
  <c r="Z51" i="17"/>
  <c r="Z45" i="17"/>
  <c r="Z17" i="17"/>
  <c r="Z15" i="17"/>
  <c r="Z8" i="17"/>
  <c r="W37" i="17"/>
  <c r="W17" i="17"/>
  <c r="W8" i="17"/>
  <c r="W58" i="17"/>
  <c r="W46" i="17"/>
  <c r="W69" i="17"/>
  <c r="W57" i="17"/>
  <c r="Z10" i="17"/>
  <c r="Y58" i="17"/>
  <c r="Y76" i="17"/>
  <c r="V75" i="17"/>
  <c r="V69" i="17"/>
  <c r="V41" i="17"/>
  <c r="V38" i="17"/>
  <c r="V57" i="17"/>
  <c r="V15" i="17"/>
  <c r="V6" i="17"/>
  <c r="V40" i="17"/>
  <c r="V10" i="17"/>
  <c r="V46" i="17"/>
  <c r="X46" i="17" s="1"/>
  <c r="Y41" i="17"/>
  <c r="Y57" i="17"/>
  <c r="Y40" i="17"/>
  <c r="Y37" i="17"/>
  <c r="Y16" i="17"/>
  <c r="Y8" i="17"/>
  <c r="Y10" i="31" l="1"/>
  <c r="Y7" i="31"/>
  <c r="W65" i="17"/>
  <c r="W39" i="17"/>
  <c r="D35" i="22"/>
  <c r="D34" i="22" s="1"/>
  <c r="AA17" i="8" s="1"/>
  <c r="Z15" i="29"/>
  <c r="AC8" i="8"/>
  <c r="AC64" i="8"/>
  <c r="AC15" i="31"/>
  <c r="Z18" i="29"/>
  <c r="Z58" i="8"/>
  <c r="Z12" i="29"/>
  <c r="Z43" i="8"/>
  <c r="Z22" i="29"/>
  <c r="Z60" i="8"/>
  <c r="Z55" i="8"/>
  <c r="AC57" i="8"/>
  <c r="Y56" i="8"/>
  <c r="Y15" i="31"/>
  <c r="Y41" i="8"/>
  <c r="Z12" i="8"/>
  <c r="AC50" i="8"/>
  <c r="AC11" i="31"/>
  <c r="AC18" i="29"/>
  <c r="Z45" i="8"/>
  <c r="Z7" i="31"/>
  <c r="Z44" i="8"/>
  <c r="Z9" i="31"/>
  <c r="Z47" i="8"/>
  <c r="Z36" i="8"/>
  <c r="Z66" i="8"/>
  <c r="Z32" i="8"/>
  <c r="Z19" i="8"/>
  <c r="Y10" i="8"/>
  <c r="Y24" i="29"/>
  <c r="Z24" i="29" s="1"/>
  <c r="Y14" i="30"/>
  <c r="AA57" i="17"/>
  <c r="AA76" i="17"/>
  <c r="W38" i="17"/>
  <c r="Y26" i="8"/>
  <c r="Z26" i="8" s="1"/>
  <c r="Y23" i="8"/>
  <c r="Y7" i="30"/>
  <c r="Y6" i="30"/>
  <c r="W40" i="17"/>
  <c r="X40" i="17" s="1"/>
  <c r="Y27" i="8"/>
  <c r="Y23" i="29"/>
  <c r="Y7" i="29"/>
  <c r="Z7" i="29" s="1"/>
  <c r="W41" i="17"/>
  <c r="X41" i="17" s="1"/>
  <c r="Y10" i="29"/>
  <c r="Y11" i="29"/>
  <c r="Z24" i="8"/>
  <c r="Z27" i="8"/>
  <c r="Z21" i="30"/>
  <c r="D28" i="28"/>
  <c r="L28" i="28"/>
  <c r="V7" i="17"/>
  <c r="V63" i="17"/>
  <c r="V45" i="17"/>
  <c r="AA38" i="8"/>
  <c r="X33" i="8"/>
  <c r="V20" i="17"/>
  <c r="AA7" i="29"/>
  <c r="V14" i="17"/>
  <c r="V82" i="17"/>
  <c r="V51" i="17"/>
  <c r="V26" i="17"/>
  <c r="X29" i="8"/>
  <c r="Z29" i="8" s="1"/>
  <c r="Z11" i="8"/>
  <c r="V52" i="17"/>
  <c r="Z6" i="29"/>
  <c r="Y17" i="17"/>
  <c r="AA17" i="17" s="1"/>
  <c r="Y52" i="17"/>
  <c r="AA52" i="17" s="1"/>
  <c r="Y46" i="17"/>
  <c r="AA46" i="17" s="1"/>
  <c r="X33" i="17"/>
  <c r="V29" i="17"/>
  <c r="Y22" i="17"/>
  <c r="Y81" i="17"/>
  <c r="AA81" i="17" s="1"/>
  <c r="V81" i="17"/>
  <c r="Y70" i="17"/>
  <c r="AA70" i="17" s="1"/>
  <c r="Y64" i="17"/>
  <c r="AA64" i="17" s="1"/>
  <c r="Z39" i="8"/>
  <c r="V32" i="17"/>
  <c r="Y28" i="17"/>
  <c r="AA18" i="30"/>
  <c r="AA6" i="30"/>
  <c r="AA8" i="29"/>
  <c r="AA31" i="30"/>
  <c r="AA24" i="30"/>
  <c r="AA13" i="30"/>
  <c r="AA26" i="30"/>
  <c r="AA17" i="30"/>
  <c r="Z23" i="29"/>
  <c r="AA20" i="30"/>
  <c r="AA12" i="30"/>
  <c r="AA9" i="30"/>
  <c r="W11" i="17"/>
  <c r="X11" i="17" s="1"/>
  <c r="W10" i="17"/>
  <c r="X10" i="17" s="1"/>
  <c r="AB13" i="30"/>
  <c r="AB18" i="30"/>
  <c r="AB31" i="30"/>
  <c r="AB11" i="30"/>
  <c r="AB14" i="30"/>
  <c r="AB19" i="30"/>
  <c r="AB12" i="30"/>
  <c r="AB20" i="30"/>
  <c r="Z6" i="8"/>
  <c r="Z64" i="8"/>
  <c r="Z51" i="8"/>
  <c r="AC19" i="29"/>
  <c r="D45" i="22"/>
  <c r="AB16" i="8" s="1"/>
  <c r="AC16" i="8"/>
  <c r="AC26" i="29"/>
  <c r="Z41" i="17"/>
  <c r="Z38" i="17"/>
  <c r="Z40" i="17"/>
  <c r="AA40" i="17" s="1"/>
  <c r="AB8" i="30"/>
  <c r="AB6" i="30"/>
  <c r="Y44" i="17"/>
  <c r="Y27" i="17"/>
  <c r="AA27" i="17" s="1"/>
  <c r="Y38" i="17"/>
  <c r="Y15" i="17"/>
  <c r="AA15" i="17" s="1"/>
  <c r="Y6" i="17"/>
  <c r="AA6" i="17" s="1"/>
  <c r="Y14" i="17"/>
  <c r="AA14" i="17" s="1"/>
  <c r="Y33" i="17"/>
  <c r="Y21" i="17"/>
  <c r="AA21" i="17" s="1"/>
  <c r="Y82" i="17"/>
  <c r="AA82" i="17" s="1"/>
  <c r="Y69" i="17"/>
  <c r="AA69" i="17" s="1"/>
  <c r="Y26" i="17"/>
  <c r="AA11" i="29"/>
  <c r="AA34" i="8"/>
  <c r="Y45" i="17"/>
  <c r="AA45" i="17" s="1"/>
  <c r="Y63" i="17"/>
  <c r="AA63" i="17" s="1"/>
  <c r="Y7" i="17"/>
  <c r="AA7" i="17" s="1"/>
  <c r="Y51" i="17"/>
  <c r="AA51" i="17" s="1"/>
  <c r="Y25" i="8"/>
  <c r="Z25" i="8" s="1"/>
  <c r="Y75" i="17"/>
  <c r="AA75" i="17" s="1"/>
  <c r="W24" i="17"/>
  <c r="W36" i="17"/>
  <c r="Y22" i="29"/>
  <c r="Y57" i="8"/>
  <c r="Y13" i="8"/>
  <c r="W59" i="17"/>
  <c r="Y66" i="8"/>
  <c r="Y42" i="8"/>
  <c r="Y13" i="31"/>
  <c r="Y21" i="29"/>
  <c r="Y53" i="8"/>
  <c r="Y12" i="29"/>
  <c r="Y48" i="8"/>
  <c r="Y8" i="31"/>
  <c r="Y58" i="8"/>
  <c r="C29" i="22"/>
  <c r="W13" i="17"/>
  <c r="W19" i="17"/>
  <c r="W31" i="17"/>
  <c r="Y18" i="29"/>
  <c r="Y49" i="8"/>
  <c r="W77" i="17"/>
  <c r="W53" i="17"/>
  <c r="Y60" i="8"/>
  <c r="Y36" i="8"/>
  <c r="Y11" i="31"/>
  <c r="Y17" i="29"/>
  <c r="Y47" i="8"/>
  <c r="Y68" i="8"/>
  <c r="Y44" i="8"/>
  <c r="Y6" i="31"/>
  <c r="Y12" i="31"/>
  <c r="W42" i="17"/>
  <c r="W12" i="17"/>
  <c r="W25" i="17"/>
  <c r="Y69" i="8"/>
  <c r="Y45" i="8"/>
  <c r="W71" i="17"/>
  <c r="Y59" i="8"/>
  <c r="Y52" i="8"/>
  <c r="Y17" i="31"/>
  <c r="Y9" i="31"/>
  <c r="Y67" i="8"/>
  <c r="Y43" i="8"/>
  <c r="Y62" i="8"/>
  <c r="Y40" i="8"/>
  <c r="Y16" i="31"/>
  <c r="W47" i="17"/>
  <c r="AB17" i="30"/>
  <c r="AA10" i="29"/>
  <c r="X42" i="30"/>
  <c r="X18" i="30"/>
  <c r="X33" i="30"/>
  <c r="X15" i="30"/>
  <c r="Y11" i="17"/>
  <c r="AA11" i="17" s="1"/>
  <c r="Y10" i="17"/>
  <c r="AA10" i="17" s="1"/>
  <c r="AC25" i="29"/>
  <c r="AC20" i="8"/>
  <c r="D40" i="22"/>
  <c r="Z67" i="17" s="1"/>
  <c r="AC55" i="8"/>
  <c r="AC32" i="8"/>
  <c r="AC19" i="8"/>
  <c r="AC54" i="8"/>
  <c r="Z22" i="8"/>
  <c r="Z10" i="8"/>
  <c r="AC66" i="8"/>
  <c r="AC17" i="29"/>
  <c r="AC43" i="8"/>
  <c r="AA27" i="8"/>
  <c r="X21" i="8"/>
  <c r="Z21" i="8" s="1"/>
  <c r="V23" i="17"/>
  <c r="Z23" i="8"/>
  <c r="Z38" i="8"/>
  <c r="Z30" i="8"/>
  <c r="X35" i="17"/>
  <c r="Z28" i="8"/>
  <c r="X69" i="17"/>
  <c r="AA8" i="17"/>
  <c r="AA58" i="17"/>
  <c r="Z10" i="29"/>
  <c r="Y15" i="30"/>
  <c r="Z16" i="8"/>
  <c r="AC45" i="8"/>
  <c r="AC62" i="8"/>
  <c r="AA23" i="29"/>
  <c r="AA30" i="30"/>
  <c r="AC30" i="30" s="1"/>
  <c r="AA8" i="30"/>
  <c r="AA11" i="30"/>
  <c r="AA9" i="29"/>
  <c r="X14" i="8"/>
  <c r="Z14" i="8" s="1"/>
  <c r="AA15" i="29"/>
  <c r="V70" i="17"/>
  <c r="V37" i="17"/>
  <c r="X37" i="17" s="1"/>
  <c r="W63" i="17"/>
  <c r="X63" i="17" s="1"/>
  <c r="W52" i="17"/>
  <c r="W15" i="17"/>
  <c r="X15" i="17" s="1"/>
  <c r="W56" i="17"/>
  <c r="AB50" i="8"/>
  <c r="AB18" i="8"/>
  <c r="AB17" i="8"/>
  <c r="AB9" i="8"/>
  <c r="AB65" i="8"/>
  <c r="AB64" i="8"/>
  <c r="AB8" i="8"/>
  <c r="AB7" i="8"/>
  <c r="AB6" i="8"/>
  <c r="AB51" i="8"/>
  <c r="Y23" i="30"/>
  <c r="W43" i="17"/>
  <c r="Y13" i="30"/>
  <c r="Y18" i="30"/>
  <c r="AC51" i="8"/>
  <c r="AC21" i="29"/>
  <c r="AC22" i="29"/>
  <c r="AC49" i="8"/>
  <c r="AC7" i="31"/>
  <c r="AC68" i="8"/>
  <c r="AC47" i="8"/>
  <c r="Z50" i="8"/>
  <c r="Z17" i="8"/>
  <c r="Z63" i="8"/>
  <c r="Z40" i="8"/>
  <c r="Z17" i="31"/>
  <c r="Z61" i="8"/>
  <c r="Z52" i="8"/>
  <c r="V44" i="17"/>
  <c r="X17" i="30"/>
  <c r="X9" i="29"/>
  <c r="Z9" i="29" s="1"/>
  <c r="X20" i="30"/>
  <c r="V34" i="17"/>
  <c r="X34" i="17" s="1"/>
  <c r="Y9" i="17"/>
  <c r="Y32" i="17"/>
  <c r="H28" i="28"/>
  <c r="Y16" i="29"/>
  <c r="Z16" i="29" s="1"/>
  <c r="W75" i="17"/>
  <c r="X75" i="17" s="1"/>
  <c r="C44" i="22"/>
  <c r="V56" i="17" s="1"/>
  <c r="W68" i="17"/>
  <c r="C35" i="22"/>
  <c r="C34" i="22" s="1"/>
  <c r="Y33" i="8"/>
  <c r="Z33" i="8" s="1"/>
  <c r="Y16" i="30"/>
  <c r="W21" i="17"/>
  <c r="X21" i="17" s="1"/>
  <c r="W9" i="17"/>
  <c r="W32" i="17"/>
  <c r="AB34" i="8"/>
  <c r="AB33" i="8"/>
  <c r="AC33" i="8" s="1"/>
  <c r="AC12" i="8"/>
  <c r="AC36" i="8"/>
  <c r="AC12" i="29"/>
  <c r="AC63" i="8"/>
  <c r="AC58" i="8"/>
  <c r="AC8" i="31"/>
  <c r="AC61" i="8"/>
  <c r="Z9" i="8"/>
  <c r="AA11" i="8"/>
  <c r="X8" i="29"/>
  <c r="Z8" i="29" s="1"/>
  <c r="X23" i="30"/>
  <c r="X8" i="30"/>
  <c r="Z8" i="30" s="1"/>
  <c r="X24" i="30"/>
  <c r="V43" i="17"/>
  <c r="L4" i="25"/>
  <c r="Y20" i="30"/>
  <c r="Z8" i="8"/>
  <c r="X19" i="30"/>
  <c r="W45" i="17"/>
  <c r="AA16" i="17"/>
  <c r="AA41" i="17"/>
  <c r="W81" i="17"/>
  <c r="W70" i="17"/>
  <c r="AA8" i="8"/>
  <c r="Y15" i="8"/>
  <c r="W74" i="17"/>
  <c r="Z33" i="17"/>
  <c r="W23" i="17"/>
  <c r="W20" i="17"/>
  <c r="X20" i="17" s="1"/>
  <c r="W44" i="17"/>
  <c r="Y19" i="30"/>
  <c r="Y33" i="30"/>
  <c r="AC7" i="8"/>
  <c r="AC42" i="8"/>
  <c r="AC13" i="31"/>
  <c r="AC69" i="8"/>
  <c r="AC40" i="8"/>
  <c r="AC16" i="31"/>
  <c r="AC67" i="8"/>
  <c r="Z7" i="8"/>
  <c r="Z57" i="8"/>
  <c r="Z49" i="8"/>
  <c r="Z56" i="8"/>
  <c r="Z10" i="31"/>
  <c r="Z11" i="31"/>
  <c r="Z13" i="31"/>
  <c r="AA10" i="8"/>
  <c r="AA39" i="8"/>
  <c r="X34" i="8"/>
  <c r="X11" i="29"/>
  <c r="Z11" i="29" s="1"/>
  <c r="AA30" i="8"/>
  <c r="X7" i="30"/>
  <c r="Z7" i="30" s="1"/>
  <c r="X25" i="30"/>
  <c r="X10" i="30"/>
  <c r="Z10" i="30" s="1"/>
  <c r="X26" i="30"/>
  <c r="Z26" i="30" s="1"/>
  <c r="V9" i="17"/>
  <c r="Y34" i="17"/>
  <c r="AA16" i="30"/>
  <c r="AC16" i="30" s="1"/>
  <c r="AA10" i="30"/>
  <c r="AA23" i="30"/>
  <c r="X6" i="30"/>
  <c r="V76" i="17"/>
  <c r="W64" i="17"/>
  <c r="X38" i="17"/>
  <c r="V8" i="17"/>
  <c r="X8" i="17" s="1"/>
  <c r="W7" i="17"/>
  <c r="X7" i="17" s="1"/>
  <c r="W76" i="17"/>
  <c r="Y16" i="8"/>
  <c r="W80" i="17"/>
  <c r="AB26" i="29"/>
  <c r="AB19" i="8"/>
  <c r="Y34" i="8"/>
  <c r="Z32" i="17"/>
  <c r="Y24" i="30"/>
  <c r="W27" i="17"/>
  <c r="X27" i="17" s="1"/>
  <c r="W22" i="17"/>
  <c r="Y31" i="30"/>
  <c r="AB10" i="8"/>
  <c r="AB11" i="8"/>
  <c r="AB24" i="8"/>
  <c r="AB6" i="29"/>
  <c r="AC6" i="29" s="1"/>
  <c r="AB7" i="29"/>
  <c r="AB23" i="8"/>
  <c r="AB10" i="29"/>
  <c r="AB26" i="8"/>
  <c r="AC26" i="8" s="1"/>
  <c r="AB11" i="29"/>
  <c r="AC11" i="29" s="1"/>
  <c r="AB14" i="29"/>
  <c r="AC14" i="29" s="1"/>
  <c r="AB24" i="29"/>
  <c r="AC24" i="29" s="1"/>
  <c r="AB23" i="29"/>
  <c r="AB15" i="29"/>
  <c r="AB27" i="8"/>
  <c r="AB22" i="8"/>
  <c r="AC22" i="8" s="1"/>
  <c r="AB21" i="8"/>
  <c r="AC21" i="8" s="1"/>
  <c r="AB9" i="29"/>
  <c r="AB8" i="29"/>
  <c r="AB30" i="8"/>
  <c r="AB29" i="8"/>
  <c r="AC29" i="8" s="1"/>
  <c r="AC46" i="8"/>
  <c r="AC59" i="8"/>
  <c r="AC13" i="29"/>
  <c r="AC44" i="8"/>
  <c r="AC9" i="31"/>
  <c r="AC10" i="31"/>
  <c r="Z18" i="8"/>
  <c r="Z41" i="8"/>
  <c r="Z69" i="8"/>
  <c r="Z62" i="8"/>
  <c r="Z37" i="8"/>
  <c r="Z12" i="31"/>
  <c r="Z17" i="29"/>
  <c r="AA23" i="8"/>
  <c r="X9" i="30"/>
  <c r="X27" i="30"/>
  <c r="X12" i="30"/>
  <c r="Z12" i="30" s="1"/>
  <c r="X28" i="30"/>
  <c r="V22" i="17"/>
  <c r="AA28" i="30"/>
  <c r="AA14" i="30"/>
  <c r="AC14" i="30" s="1"/>
  <c r="AA27" i="30"/>
  <c r="X35" i="8"/>
  <c r="Z35" i="8" s="1"/>
  <c r="Y17" i="30"/>
  <c r="V16" i="17"/>
  <c r="W50" i="17"/>
  <c r="Y19" i="29"/>
  <c r="D30" i="22"/>
  <c r="Y9" i="30"/>
  <c r="W29" i="17"/>
  <c r="W26" i="17"/>
  <c r="AC52" i="8"/>
  <c r="AC13" i="8"/>
  <c r="AC6" i="31"/>
  <c r="AC48" i="8"/>
  <c r="AC17" i="31"/>
  <c r="Z65" i="8"/>
  <c r="AA24" i="8"/>
  <c r="X11" i="30"/>
  <c r="Z11" i="30" s="1"/>
  <c r="X29" i="30"/>
  <c r="Z29" i="30" s="1"/>
  <c r="X14" i="30"/>
  <c r="X30" i="30"/>
  <c r="Z30" i="30" s="1"/>
  <c r="V28" i="17"/>
  <c r="X28" i="17" s="1"/>
  <c r="AB20" i="29"/>
  <c r="AB19" i="29"/>
  <c r="AB15" i="8"/>
  <c r="X22" i="30"/>
  <c r="Z22" i="30" s="1"/>
  <c r="V58" i="17"/>
  <c r="X58" i="17" s="1"/>
  <c r="W14" i="17"/>
  <c r="W82" i="17"/>
  <c r="V64" i="17"/>
  <c r="V17" i="17"/>
  <c r="X17" i="17" s="1"/>
  <c r="X57" i="17"/>
  <c r="W51" i="17"/>
  <c r="X51" i="17" s="1"/>
  <c r="W16" i="17"/>
  <c r="W6" i="17"/>
  <c r="X6" i="17" s="1"/>
  <c r="AA37" i="17"/>
  <c r="Z14" i="29"/>
  <c r="AB38" i="8"/>
  <c r="AB39" i="8"/>
  <c r="AC60" i="8"/>
  <c r="AC41" i="8"/>
  <c r="AC14" i="31"/>
  <c r="AC56" i="8"/>
  <c r="X13" i="30"/>
  <c r="X31" i="30"/>
  <c r="X16" i="30"/>
  <c r="X32" i="30"/>
  <c r="M4" i="26"/>
  <c r="L5" i="21"/>
  <c r="L5" i="22"/>
  <c r="AA51" i="8"/>
  <c r="AA6" i="8"/>
  <c r="AA18" i="8"/>
  <c r="D36" i="22"/>
  <c r="AA9" i="8"/>
  <c r="Y78" i="17"/>
  <c r="Y66" i="17"/>
  <c r="Y54" i="17"/>
  <c r="AA7" i="8"/>
  <c r="Y72" i="17"/>
  <c r="AA65" i="8"/>
  <c r="Z62" i="17"/>
  <c r="Z80" i="17"/>
  <c r="Z68" i="17"/>
  <c r="W79" i="17"/>
  <c r="W55" i="17"/>
  <c r="Y54" i="8"/>
  <c r="Y20" i="8"/>
  <c r="W73" i="17"/>
  <c r="Y25" i="29"/>
  <c r="Y55" i="8"/>
  <c r="C39" i="22"/>
  <c r="Y32" i="8"/>
  <c r="W67" i="17"/>
  <c r="Y19" i="8"/>
  <c r="W61" i="17"/>
  <c r="Y31" i="8"/>
  <c r="AA50" i="8"/>
  <c r="AA64" i="8"/>
  <c r="Z74" i="17"/>
  <c r="D44" i="22"/>
  <c r="Y60" i="17"/>
  <c r="Y48" i="17"/>
  <c r="Z78" i="17"/>
  <c r="Z54" i="17"/>
  <c r="Z72" i="17"/>
  <c r="Z79" i="17"/>
  <c r="AB15" i="30"/>
  <c r="AB10" i="30"/>
  <c r="AB24" i="30"/>
  <c r="AB43" i="30"/>
  <c r="AB42" i="30"/>
  <c r="AB39" i="30"/>
  <c r="AB32" i="30"/>
  <c r="AC32" i="30" s="1"/>
  <c r="AB26" i="30"/>
  <c r="AB25" i="30"/>
  <c r="AB41" i="30"/>
  <c r="AC41" i="30" s="1"/>
  <c r="AB28" i="30"/>
  <c r="AB33" i="30"/>
  <c r="AB40" i="30"/>
  <c r="AB27" i="30"/>
  <c r="Z35" i="17"/>
  <c r="AA35" i="17" s="1"/>
  <c r="Z20" i="17"/>
  <c r="AA20" i="17" s="1"/>
  <c r="Z34" i="17"/>
  <c r="Z44" i="17"/>
  <c r="Z26" i="17"/>
  <c r="AA26" i="17" s="1"/>
  <c r="Z9" i="17"/>
  <c r="Z23" i="17"/>
  <c r="AA23" i="17" s="1"/>
  <c r="Z48" i="17"/>
  <c r="Z49" i="17"/>
  <c r="Z73" i="17"/>
  <c r="Z60" i="17"/>
  <c r="AB9" i="30"/>
  <c r="Z29" i="17"/>
  <c r="AA29" i="17" s="1"/>
  <c r="Z22" i="17"/>
  <c r="Z66" i="17"/>
  <c r="AB23" i="30"/>
  <c r="Z43" i="17"/>
  <c r="AA43" i="17" s="1"/>
  <c r="Z28" i="17"/>
  <c r="J28" i="28"/>
  <c r="Y27" i="30"/>
  <c r="X39" i="30"/>
  <c r="Y42" i="30"/>
  <c r="X43" i="30"/>
  <c r="AA22" i="30"/>
  <c r="AC22" i="30" s="1"/>
  <c r="AA7" i="30"/>
  <c r="AC7" i="30" s="1"/>
  <c r="AA15" i="30"/>
  <c r="AA25" i="30"/>
  <c r="AA33" i="30"/>
  <c r="Y28" i="30"/>
  <c r="Y39" i="30"/>
  <c r="X40" i="30"/>
  <c r="X41" i="30"/>
  <c r="Y43" i="30"/>
  <c r="Z6" i="31"/>
  <c r="Z26" i="29"/>
  <c r="Y25" i="30"/>
  <c r="Y32" i="30"/>
  <c r="AA39" i="30"/>
  <c r="Y40" i="30"/>
  <c r="Y41" i="30"/>
  <c r="AA42" i="30"/>
  <c r="AA43" i="30"/>
  <c r="AA19" i="30"/>
  <c r="AC19" i="30" s="1"/>
  <c r="AA29" i="30"/>
  <c r="AC29" i="30" s="1"/>
  <c r="AA40" i="30"/>
  <c r="AA28" i="17" l="1"/>
  <c r="X82" i="17"/>
  <c r="X9" i="17"/>
  <c r="Z42" i="30"/>
  <c r="X29" i="17"/>
  <c r="X56" i="17"/>
  <c r="AC25" i="30"/>
  <c r="Z56" i="17"/>
  <c r="Z50" i="17"/>
  <c r="AC11" i="30"/>
  <c r="Z43" i="30"/>
  <c r="X64" i="17"/>
  <c r="Z14" i="30"/>
  <c r="AC43" i="30"/>
  <c r="Z6" i="30"/>
  <c r="AC39" i="8"/>
  <c r="AC34" i="8"/>
  <c r="AC20" i="30"/>
  <c r="AC13" i="30"/>
  <c r="AC6" i="30"/>
  <c r="X26" i="17"/>
  <c r="AC7" i="29"/>
  <c r="X45" i="17"/>
  <c r="AC38" i="8"/>
  <c r="X14" i="17"/>
  <c r="AC9" i="29"/>
  <c r="X32" i="17"/>
  <c r="AA44" i="17"/>
  <c r="AC24" i="30"/>
  <c r="AC23" i="29"/>
  <c r="X52" i="17"/>
  <c r="AA9" i="17"/>
  <c r="X44" i="17"/>
  <c r="Z25" i="30"/>
  <c r="AA22" i="17"/>
  <c r="AC26" i="30"/>
  <c r="Z17" i="30"/>
  <c r="Z33" i="30"/>
  <c r="AC18" i="30"/>
  <c r="X81" i="17"/>
  <c r="AC10" i="29"/>
  <c r="AC9" i="30"/>
  <c r="AC27" i="30"/>
  <c r="AC10" i="30"/>
  <c r="Z32" i="30"/>
  <c r="Z28" i="30"/>
  <c r="AC8" i="29"/>
  <c r="AC27" i="8"/>
  <c r="AA33" i="17"/>
  <c r="Z20" i="30"/>
  <c r="AC17" i="30"/>
  <c r="AC12" i="30"/>
  <c r="AC31" i="30"/>
  <c r="AC15" i="30"/>
  <c r="Z55" i="17"/>
  <c r="V68" i="17"/>
  <c r="X68" i="17" s="1"/>
  <c r="D39" i="22"/>
  <c r="AA25" i="29" s="1"/>
  <c r="AC23" i="8"/>
  <c r="AB55" i="8"/>
  <c r="AB25" i="29"/>
  <c r="X23" i="17"/>
  <c r="Z18" i="30"/>
  <c r="Z27" i="30"/>
  <c r="AC23" i="30"/>
  <c r="V80" i="17"/>
  <c r="X80" i="17" s="1"/>
  <c r="AA32" i="17"/>
  <c r="AB32" i="8"/>
  <c r="AB20" i="8"/>
  <c r="Z34" i="8"/>
  <c r="AC39" i="30"/>
  <c r="Z61" i="17"/>
  <c r="AB31" i="8"/>
  <c r="AB54" i="8"/>
  <c r="X43" i="17"/>
  <c r="Z15" i="30"/>
  <c r="V30" i="17"/>
  <c r="X30" i="17" s="1"/>
  <c r="V12" i="17"/>
  <c r="X12" i="17" s="1"/>
  <c r="V18" i="17"/>
  <c r="X18" i="17" s="1"/>
  <c r="X16" i="31"/>
  <c r="X8" i="31"/>
  <c r="X69" i="8"/>
  <c r="X45" i="8"/>
  <c r="V71" i="17"/>
  <c r="X71" i="17" s="1"/>
  <c r="X59" i="8"/>
  <c r="X52" i="8"/>
  <c r="X17" i="31"/>
  <c r="X9" i="31"/>
  <c r="X67" i="8"/>
  <c r="X43" i="8"/>
  <c r="X48" i="8"/>
  <c r="X56" i="8"/>
  <c r="V24" i="17"/>
  <c r="X24" i="17" s="1"/>
  <c r="V39" i="17"/>
  <c r="X39" i="17" s="1"/>
  <c r="V25" i="17"/>
  <c r="X25" i="17" s="1"/>
  <c r="X14" i="31"/>
  <c r="X6" i="31"/>
  <c r="X63" i="8"/>
  <c r="X41" i="8"/>
  <c r="V65" i="17"/>
  <c r="X65" i="17" s="1"/>
  <c r="X13" i="29"/>
  <c r="X46" i="8"/>
  <c r="X15" i="31"/>
  <c r="X7" i="31"/>
  <c r="X61" i="8"/>
  <c r="X37" i="8"/>
  <c r="X62" i="8"/>
  <c r="X12" i="8"/>
  <c r="V42" i="17"/>
  <c r="X42" i="17" s="1"/>
  <c r="V19" i="17"/>
  <c r="X19" i="17" s="1"/>
  <c r="V31" i="17"/>
  <c r="X31" i="17" s="1"/>
  <c r="X58" i="8"/>
  <c r="X12" i="31"/>
  <c r="X22" i="29"/>
  <c r="X57" i="8"/>
  <c r="X13" i="8"/>
  <c r="V59" i="17"/>
  <c r="X59" i="17" s="1"/>
  <c r="X66" i="8"/>
  <c r="X42" i="8"/>
  <c r="X13" i="31"/>
  <c r="X21" i="29"/>
  <c r="X53" i="8"/>
  <c r="X68" i="8"/>
  <c r="X44" i="8"/>
  <c r="C31" i="22"/>
  <c r="V13" i="17"/>
  <c r="X13" i="17" s="1"/>
  <c r="X18" i="29"/>
  <c r="X60" i="8"/>
  <c r="X47" i="8"/>
  <c r="V47" i="17"/>
  <c r="X47" i="17" s="1"/>
  <c r="X11" i="31"/>
  <c r="X40" i="8"/>
  <c r="X17" i="29"/>
  <c r="V36" i="17"/>
  <c r="X36" i="17" s="1"/>
  <c r="X49" i="8"/>
  <c r="X36" i="8"/>
  <c r="X12" i="29"/>
  <c r="V77" i="17"/>
  <c r="X77" i="17" s="1"/>
  <c r="X10" i="31"/>
  <c r="V53" i="17"/>
  <c r="X53" i="17" s="1"/>
  <c r="AA38" i="17"/>
  <c r="AC8" i="30"/>
  <c r="X18" i="8"/>
  <c r="X17" i="8"/>
  <c r="X51" i="8"/>
  <c r="V54" i="17"/>
  <c r="V48" i="17"/>
  <c r="X50" i="8"/>
  <c r="V60" i="17"/>
  <c r="X7" i="8"/>
  <c r="X64" i="8"/>
  <c r="X8" i="8"/>
  <c r="X6" i="8"/>
  <c r="V66" i="17"/>
  <c r="X9" i="8"/>
  <c r="C36" i="22"/>
  <c r="X65" i="8"/>
  <c r="AC30" i="8"/>
  <c r="Z16" i="30"/>
  <c r="Z13" i="30"/>
  <c r="AB18" i="29"/>
  <c r="AB66" i="8"/>
  <c r="AB58" i="8"/>
  <c r="AB42" i="8"/>
  <c r="AB62" i="8"/>
  <c r="AB21" i="29"/>
  <c r="AB53" i="8"/>
  <c r="AB12" i="29"/>
  <c r="AB36" i="8"/>
  <c r="AB43" i="8"/>
  <c r="AB17" i="29"/>
  <c r="AB57" i="8"/>
  <c r="AB49" i="8"/>
  <c r="AB41" i="8"/>
  <c r="AB13" i="29"/>
  <c r="AB45" i="8"/>
  <c r="AB13" i="8"/>
  <c r="AB60" i="8"/>
  <c r="AB12" i="8"/>
  <c r="AB59" i="8"/>
  <c r="AB56" i="8"/>
  <c r="AB48" i="8"/>
  <c r="AB40" i="8"/>
  <c r="AB61" i="8"/>
  <c r="AB44" i="8"/>
  <c r="AB67" i="8"/>
  <c r="AB63" i="8"/>
  <c r="AB47" i="8"/>
  <c r="AB22" i="29"/>
  <c r="AB46" i="8"/>
  <c r="AB69" i="8"/>
  <c r="AB37" i="8"/>
  <c r="AB68" i="8"/>
  <c r="AB52" i="8"/>
  <c r="Z39" i="17"/>
  <c r="Z53" i="17"/>
  <c r="Z36" i="17"/>
  <c r="Z77" i="17"/>
  <c r="Z42" i="17"/>
  <c r="Z31" i="17"/>
  <c r="Z71" i="17"/>
  <c r="Z19" i="17"/>
  <c r="Z12" i="17"/>
  <c r="Z30" i="17"/>
  <c r="Z25" i="17"/>
  <c r="Z47" i="17"/>
  <c r="Z24" i="17"/>
  <c r="Z18" i="17"/>
  <c r="Z13" i="17"/>
  <c r="Z65" i="17"/>
  <c r="Z59" i="17"/>
  <c r="AA34" i="17"/>
  <c r="AC40" i="30"/>
  <c r="AC33" i="30"/>
  <c r="Z9" i="30"/>
  <c r="AC11" i="8"/>
  <c r="Y50" i="8"/>
  <c r="W66" i="17"/>
  <c r="Y6" i="8"/>
  <c r="W72" i="17"/>
  <c r="Y51" i="8"/>
  <c r="W60" i="17"/>
  <c r="Y7" i="8"/>
  <c r="Y9" i="8"/>
  <c r="W54" i="17"/>
  <c r="Y64" i="8"/>
  <c r="Y65" i="8"/>
  <c r="W48" i="17"/>
  <c r="Y17" i="8"/>
  <c r="Y18" i="8"/>
  <c r="W78" i="17"/>
  <c r="Y8" i="8"/>
  <c r="AC42" i="30"/>
  <c r="AC28" i="30"/>
  <c r="AC10" i="8"/>
  <c r="Z23" i="30"/>
  <c r="X70" i="17"/>
  <c r="AC24" i="8"/>
  <c r="D29" i="22"/>
  <c r="X76" i="17"/>
  <c r="Z19" i="30"/>
  <c r="Z24" i="30"/>
  <c r="X15" i="8"/>
  <c r="X16" i="8"/>
  <c r="X20" i="29"/>
  <c r="V74" i="17"/>
  <c r="X74" i="17" s="1"/>
  <c r="V50" i="17"/>
  <c r="X50" i="17" s="1"/>
  <c r="C46" i="22"/>
  <c r="X19" i="29"/>
  <c r="V62" i="17"/>
  <c r="X62" i="17" s="1"/>
  <c r="Z31" i="30"/>
  <c r="AC15" i="29"/>
  <c r="X16" i="17"/>
  <c r="X22" i="17"/>
  <c r="Z40" i="30"/>
  <c r="AA48" i="17"/>
  <c r="Z39" i="30"/>
  <c r="AA15" i="8"/>
  <c r="AA16" i="8"/>
  <c r="D46" i="22"/>
  <c r="Y74" i="17"/>
  <c r="AA74" i="17" s="1"/>
  <c r="Y62" i="17"/>
  <c r="AA62" i="17" s="1"/>
  <c r="AA20" i="29"/>
  <c r="AA19" i="29"/>
  <c r="Y80" i="17"/>
  <c r="AA80" i="17" s="1"/>
  <c r="Y50" i="17"/>
  <c r="AA50" i="17" s="1"/>
  <c r="Y56" i="17"/>
  <c r="AA56" i="17" s="1"/>
  <c r="Y68" i="17"/>
  <c r="AA68" i="17" s="1"/>
  <c r="AA54" i="17"/>
  <c r="Z41" i="30"/>
  <c r="X26" i="29"/>
  <c r="X19" i="8"/>
  <c r="V79" i="17"/>
  <c r="X79" i="17" s="1"/>
  <c r="V67" i="17"/>
  <c r="X67" i="17" s="1"/>
  <c r="V55" i="17"/>
  <c r="X55" i="17" s="1"/>
  <c r="X32" i="8"/>
  <c r="X31" i="8"/>
  <c r="X20" i="8"/>
  <c r="V49" i="17"/>
  <c r="X49" i="17" s="1"/>
  <c r="V73" i="17"/>
  <c r="X73" i="17" s="1"/>
  <c r="X25" i="29"/>
  <c r="C41" i="22"/>
  <c r="V61" i="17"/>
  <c r="X61" i="17" s="1"/>
  <c r="X55" i="8"/>
  <c r="X54" i="8"/>
  <c r="AA66" i="17"/>
  <c r="Y61" i="17"/>
  <c r="AA61" i="17" s="1"/>
  <c r="AA26" i="29"/>
  <c r="AA55" i="8"/>
  <c r="AA20" i="8"/>
  <c r="AA60" i="17"/>
  <c r="AA72" i="17"/>
  <c r="AA78" i="17"/>
  <c r="Y55" i="17" l="1"/>
  <c r="AA55" i="17" s="1"/>
  <c r="Y73" i="17"/>
  <c r="AA73" i="17" s="1"/>
  <c r="Y79" i="17"/>
  <c r="AA79" i="17" s="1"/>
  <c r="Y67" i="17"/>
  <c r="AA67" i="17" s="1"/>
  <c r="AA19" i="8"/>
  <c r="AA54" i="8"/>
  <c r="D41" i="22"/>
  <c r="Y49" i="17"/>
  <c r="AA49" i="17" s="1"/>
  <c r="AA32" i="8"/>
  <c r="AA31" i="8"/>
  <c r="X66" i="17"/>
  <c r="X54" i="17"/>
  <c r="X78" i="17"/>
  <c r="AB14" i="31"/>
  <c r="AB15" i="31"/>
  <c r="AB7" i="31"/>
  <c r="AB8" i="31"/>
  <c r="AB13" i="31"/>
  <c r="AB16" i="31"/>
  <c r="AB6" i="31"/>
  <c r="AB11" i="31"/>
  <c r="AB12" i="31"/>
  <c r="AB9" i="31"/>
  <c r="AB10" i="31"/>
  <c r="AB17" i="31"/>
  <c r="AA60" i="8"/>
  <c r="Y30" i="17"/>
  <c r="AA30" i="17" s="1"/>
  <c r="AA10" i="31"/>
  <c r="AA11" i="31"/>
  <c r="Y12" i="17"/>
  <c r="AA12" i="17" s="1"/>
  <c r="AA41" i="8"/>
  <c r="Y25" i="17"/>
  <c r="AA25" i="17" s="1"/>
  <c r="Y65" i="17"/>
  <c r="AA65" i="17" s="1"/>
  <c r="AA52" i="8"/>
  <c r="AA37" i="8"/>
  <c r="AA40" i="8"/>
  <c r="AA56" i="8"/>
  <c r="Y24" i="17"/>
  <c r="AA24" i="17" s="1"/>
  <c r="AA42" i="8"/>
  <c r="AA6" i="31"/>
  <c r="AA59" i="8"/>
  <c r="AA63" i="8"/>
  <c r="AA45" i="8"/>
  <c r="AA49" i="8"/>
  <c r="AA12" i="31"/>
  <c r="AA68" i="8"/>
  <c r="AA58" i="8"/>
  <c r="AA15" i="31"/>
  <c r="AA67" i="8"/>
  <c r="AA16" i="31"/>
  <c r="Y39" i="17"/>
  <c r="AA39" i="17" s="1"/>
  <c r="AA7" i="31"/>
  <c r="AA18" i="29"/>
  <c r="Y36" i="17"/>
  <c r="AA36" i="17" s="1"/>
  <c r="D31" i="22"/>
  <c r="AA13" i="31"/>
  <c r="AA57" i="8"/>
  <c r="AA46" i="8"/>
  <c r="AA8" i="31"/>
  <c r="Y31" i="17"/>
  <c r="AA31" i="17" s="1"/>
  <c r="AA47" i="8"/>
  <c r="AA36" i="8"/>
  <c r="Y77" i="17"/>
  <c r="AA77" i="17" s="1"/>
  <c r="Y53" i="17"/>
  <c r="AA53" i="17" s="1"/>
  <c r="AA9" i="31"/>
  <c r="AA48" i="8"/>
  <c r="AA43" i="8"/>
  <c r="AA53" i="8"/>
  <c r="AA12" i="8"/>
  <c r="Y59" i="17"/>
  <c r="AA59" i="17" s="1"/>
  <c r="AA12" i="29"/>
  <c r="Y47" i="17"/>
  <c r="AA47" i="17" s="1"/>
  <c r="AA61" i="8"/>
  <c r="Y13" i="17"/>
  <c r="AA13" i="17" s="1"/>
  <c r="AA22" i="29"/>
  <c r="AA17" i="31"/>
  <c r="AA17" i="29"/>
  <c r="Y71" i="17"/>
  <c r="AA71" i="17" s="1"/>
  <c r="AA21" i="29"/>
  <c r="Y42" i="17"/>
  <c r="AA42" i="17" s="1"/>
  <c r="AA66" i="8"/>
  <c r="AA14" i="31"/>
  <c r="AA69" i="8"/>
  <c r="AA62" i="8"/>
  <c r="Y19" i="17"/>
  <c r="AA19" i="17" s="1"/>
  <c r="AA44" i="8"/>
  <c r="Y18" i="17"/>
  <c r="AA18" i="17" s="1"/>
  <c r="AA13" i="8"/>
  <c r="AA13" i="29"/>
  <c r="X48" i="17"/>
  <c r="X72" i="17"/>
  <c r="X60" i="17"/>
</calcChain>
</file>

<file path=xl/sharedStrings.xml><?xml version="1.0" encoding="utf-8"?>
<sst xmlns="http://schemas.openxmlformats.org/spreadsheetml/2006/main" count="3274" uniqueCount="453">
  <si>
    <t>Greater Tompkins County Municipal Health Insurance Consortium</t>
  </si>
  <si>
    <t>Individual</t>
  </si>
  <si>
    <t>Family</t>
  </si>
  <si>
    <t>Retail Pharmacy</t>
  </si>
  <si>
    <t>Mail-Order Pharmacy</t>
  </si>
  <si>
    <t>Tier 1</t>
  </si>
  <si>
    <t>Tier 2</t>
  </si>
  <si>
    <t>Tier 3</t>
  </si>
  <si>
    <t>Town of Caroline</t>
  </si>
  <si>
    <t>Medical Plan</t>
  </si>
  <si>
    <t>Town of Enfield</t>
  </si>
  <si>
    <t>Village of Groton</t>
  </si>
  <si>
    <t>City of Ithaca</t>
  </si>
  <si>
    <t>MM</t>
  </si>
  <si>
    <t>Town of Ithaca</t>
  </si>
  <si>
    <t>Total</t>
  </si>
  <si>
    <t>Town of Danby</t>
  </si>
  <si>
    <t>Town of Groton</t>
  </si>
  <si>
    <t>Town of Ulysses</t>
  </si>
  <si>
    <t>Village of Cayuga Heights</t>
  </si>
  <si>
    <t>Village of Dryden</t>
  </si>
  <si>
    <t>Village of Trumansburg</t>
  </si>
  <si>
    <t>Town of Dryden</t>
  </si>
  <si>
    <t>n/a</t>
  </si>
  <si>
    <t>Medical</t>
  </si>
  <si>
    <t>Rx</t>
  </si>
  <si>
    <t>Prescription Coverage</t>
  </si>
  <si>
    <t>Retail</t>
  </si>
  <si>
    <t>Mail</t>
  </si>
  <si>
    <t>2T1</t>
  </si>
  <si>
    <t>2T2</t>
  </si>
  <si>
    <t>2T3</t>
  </si>
  <si>
    <t>PPO1</t>
  </si>
  <si>
    <t>PPO2</t>
  </si>
  <si>
    <t>PPO3</t>
  </si>
  <si>
    <t>MM1</t>
  </si>
  <si>
    <t>MM2</t>
  </si>
  <si>
    <t>MM5</t>
  </si>
  <si>
    <t>MM6</t>
  </si>
  <si>
    <t>3T3</t>
  </si>
  <si>
    <t>3T6</t>
  </si>
  <si>
    <t>3T7</t>
  </si>
  <si>
    <t>3T9</t>
  </si>
  <si>
    <t>3T10</t>
  </si>
  <si>
    <t>3T11</t>
  </si>
  <si>
    <t>3T13</t>
  </si>
  <si>
    <t>Type</t>
  </si>
  <si>
    <t>Indemnity</t>
  </si>
  <si>
    <t>Co-Pay</t>
  </si>
  <si>
    <t>Deductible</t>
  </si>
  <si>
    <t>Out-of-Pocket Maximum</t>
  </si>
  <si>
    <t>Plan Code Rx</t>
  </si>
  <si>
    <t>Plan Code Medical</t>
  </si>
  <si>
    <t>PPOT</t>
  </si>
  <si>
    <t>PPO</t>
  </si>
  <si>
    <t xml:space="preserve">Retirees $1 </t>
  </si>
  <si>
    <t>Comprehensive</t>
  </si>
  <si>
    <t>MM7</t>
  </si>
  <si>
    <t>3T5a</t>
  </si>
  <si>
    <t>County Blue Collar Active</t>
  </si>
  <si>
    <t>Town of Lansing</t>
  </si>
  <si>
    <t>City of Cortland</t>
  </si>
  <si>
    <t>Premium % Increase</t>
  </si>
  <si>
    <t>CSEA</t>
  </si>
  <si>
    <t>Administrators</t>
  </si>
  <si>
    <t>Faculty</t>
  </si>
  <si>
    <t>Soil &amp; Water Conservation District</t>
  </si>
  <si>
    <t>Group Numbers</t>
  </si>
  <si>
    <t>Municipality Name</t>
  </si>
  <si>
    <t>Effective Date</t>
  </si>
  <si>
    <t>ACA-P</t>
  </si>
  <si>
    <t>Not Applicable</t>
  </si>
  <si>
    <t>Not Covered</t>
  </si>
  <si>
    <t>Medical Rate</t>
  </si>
  <si>
    <t>Rx Rate</t>
  </si>
  <si>
    <t>Total Premium</t>
  </si>
  <si>
    <t>MS-3</t>
  </si>
  <si>
    <t>MS-4</t>
  </si>
  <si>
    <t>00036756</t>
  </si>
  <si>
    <t>Plan /Group Description</t>
  </si>
  <si>
    <t>Platinum Plan Rx</t>
  </si>
  <si>
    <t>Active Employees</t>
  </si>
  <si>
    <t>COBRA Enrollees</t>
  </si>
  <si>
    <t>Retirees</t>
  </si>
  <si>
    <t>00036768</t>
  </si>
  <si>
    <t>0001</t>
  </si>
  <si>
    <t>A100</t>
  </si>
  <si>
    <t>C001</t>
  </si>
  <si>
    <t>R001</t>
  </si>
  <si>
    <t>00036769</t>
  </si>
  <si>
    <t>00036757</t>
  </si>
  <si>
    <t>PPO $10</t>
  </si>
  <si>
    <t>Mx Supplement</t>
  </si>
  <si>
    <t>Platinum Plan</t>
  </si>
  <si>
    <t>R200</t>
  </si>
  <si>
    <t>C100</t>
  </si>
  <si>
    <t>00036758</t>
  </si>
  <si>
    <t>0002</t>
  </si>
  <si>
    <t>C002</t>
  </si>
  <si>
    <t>BGP</t>
  </si>
  <si>
    <t>BGN</t>
  </si>
  <si>
    <t>BGM</t>
  </si>
  <si>
    <t>JA</t>
  </si>
  <si>
    <t>BGT</t>
  </si>
  <si>
    <t>BGU</t>
  </si>
  <si>
    <t>Enrollment Code</t>
  </si>
  <si>
    <t>00036759</t>
  </si>
  <si>
    <t>BGO</t>
  </si>
  <si>
    <t>00036760</t>
  </si>
  <si>
    <t>00036761</t>
  </si>
  <si>
    <t>00036762</t>
  </si>
  <si>
    <t>00036763</t>
  </si>
  <si>
    <t>BGQ</t>
  </si>
  <si>
    <t>Indemnity Plan</t>
  </si>
  <si>
    <t>00036764</t>
  </si>
  <si>
    <t>BGR</t>
  </si>
  <si>
    <t>00036765</t>
  </si>
  <si>
    <t>BGS</t>
  </si>
  <si>
    <t>PPO $20</t>
  </si>
  <si>
    <t>00036766</t>
  </si>
  <si>
    <t>00036767</t>
  </si>
  <si>
    <t>Village of Homer</t>
  </si>
  <si>
    <t>00113171</t>
  </si>
  <si>
    <t>BGJ</t>
  </si>
  <si>
    <t>A101</t>
  </si>
  <si>
    <t>A102</t>
  </si>
  <si>
    <t>A103</t>
  </si>
  <si>
    <t>A108</t>
  </si>
  <si>
    <t>A104</t>
  </si>
  <si>
    <t>Police (PBA) - Active Employees</t>
  </si>
  <si>
    <t>Confidential - Active Employees</t>
  </si>
  <si>
    <t>CSEA DPW - COBRA</t>
  </si>
  <si>
    <t>Police (PBA) - COBRA</t>
  </si>
  <si>
    <t>CSEA DPW - Active Employees</t>
  </si>
  <si>
    <t>CSEA ADMIN - Active Employees</t>
  </si>
  <si>
    <t>C101</t>
  </si>
  <si>
    <t>CSEA ADMIN - COBRA</t>
  </si>
  <si>
    <t>C102</t>
  </si>
  <si>
    <t>Confidential - COBRA</t>
  </si>
  <si>
    <t>C103</t>
  </si>
  <si>
    <t>Managerial - COBRA</t>
  </si>
  <si>
    <t>Managerial - Active Employees</t>
  </si>
  <si>
    <t>C104</t>
  </si>
  <si>
    <t>Common Council - COBRA</t>
  </si>
  <si>
    <t>Common Council -  Active Members</t>
  </si>
  <si>
    <t>C108</t>
  </si>
  <si>
    <t>R004</t>
  </si>
  <si>
    <t>R100</t>
  </si>
  <si>
    <t>BGL</t>
  </si>
  <si>
    <t xml:space="preserve">Retirees with MM Rx (BCBS) </t>
  </si>
  <si>
    <t>R003</t>
  </si>
  <si>
    <t>R101</t>
  </si>
  <si>
    <t>BGI</t>
  </si>
  <si>
    <t>A105</t>
  </si>
  <si>
    <t>City Executives Assoc  COBRA</t>
  </si>
  <si>
    <t>C105</t>
  </si>
  <si>
    <t>A106</t>
  </si>
  <si>
    <t>A107</t>
  </si>
  <si>
    <t>C107</t>
  </si>
  <si>
    <t>C106</t>
  </si>
  <si>
    <t>R002</t>
  </si>
  <si>
    <t>R005</t>
  </si>
  <si>
    <t>R102</t>
  </si>
  <si>
    <t>R103</t>
  </si>
  <si>
    <t>R104</t>
  </si>
  <si>
    <t>BGK</t>
  </si>
  <si>
    <t>0005</t>
  </si>
  <si>
    <t>BET</t>
  </si>
  <si>
    <t>0039</t>
  </si>
  <si>
    <t>BFK</t>
  </si>
  <si>
    <t>0035</t>
  </si>
  <si>
    <t>BFI</t>
  </si>
  <si>
    <t>0007</t>
  </si>
  <si>
    <t>BEV</t>
  </si>
  <si>
    <t>C007</t>
  </si>
  <si>
    <t>0037</t>
  </si>
  <si>
    <t>A109</t>
  </si>
  <si>
    <t>White Collar Active, Management,                and Confidential Employees</t>
  </si>
  <si>
    <t>County Sheriff's Department</t>
  </si>
  <si>
    <t>0057</t>
  </si>
  <si>
    <t>BEL</t>
  </si>
  <si>
    <t>Corrections Department Group</t>
  </si>
  <si>
    <t>0008</t>
  </si>
  <si>
    <t>0023</t>
  </si>
  <si>
    <t>Retiree Group</t>
  </si>
  <si>
    <t>R037</t>
  </si>
  <si>
    <t>R107</t>
  </si>
  <si>
    <t>R007</t>
  </si>
  <si>
    <t>R115</t>
  </si>
  <si>
    <t>R108</t>
  </si>
  <si>
    <t>A114</t>
  </si>
  <si>
    <t>0055</t>
  </si>
  <si>
    <t>A110</t>
  </si>
  <si>
    <t>0056</t>
  </si>
  <si>
    <t>A111</t>
  </si>
  <si>
    <t>A116</t>
  </si>
  <si>
    <t>FSA</t>
  </si>
  <si>
    <t>Farm</t>
  </si>
  <si>
    <t>Cullinary Center</t>
  </si>
  <si>
    <t>A115</t>
  </si>
  <si>
    <t>A117</t>
  </si>
  <si>
    <t>A118</t>
  </si>
  <si>
    <t>Tompkins-Cortland Community College (TC3)</t>
  </si>
  <si>
    <t>R022</t>
  </si>
  <si>
    <t>R113</t>
  </si>
  <si>
    <t>BFZ</t>
  </si>
  <si>
    <t>County of Tompkins                                      Group #00036755</t>
  </si>
  <si>
    <t>Teamsters</t>
  </si>
  <si>
    <t>ACA-G</t>
  </si>
  <si>
    <t>Platinum Plan Med</t>
  </si>
  <si>
    <t>Gold Plan Med</t>
  </si>
  <si>
    <t>Gold Plan Rx</t>
  </si>
  <si>
    <t>Silver Plan Med</t>
  </si>
  <si>
    <t>Silver Plan Rx</t>
  </si>
  <si>
    <t>Bronze Plan Med</t>
  </si>
  <si>
    <t>Bronze Plan Rx</t>
  </si>
  <si>
    <t>Retiree Group PPO</t>
  </si>
  <si>
    <t>R114</t>
  </si>
  <si>
    <t>Town of Truxton</t>
  </si>
  <si>
    <t>00036770</t>
  </si>
  <si>
    <t>$15/$25</t>
  </si>
  <si>
    <t>Town of Virgil</t>
  </si>
  <si>
    <t>00036771</t>
  </si>
  <si>
    <t>Bronze Plan</t>
  </si>
  <si>
    <t>ACA-B</t>
  </si>
  <si>
    <t>Town of Willet</t>
  </si>
  <si>
    <t>00113174</t>
  </si>
  <si>
    <t>BGG</t>
  </si>
  <si>
    <t>Medicare Supplemental Plan</t>
  </si>
  <si>
    <t>Mx Retirees</t>
  </si>
  <si>
    <t>0003</t>
  </si>
  <si>
    <t>C003</t>
  </si>
  <si>
    <t>0004</t>
  </si>
  <si>
    <t>C004</t>
  </si>
  <si>
    <t>R024</t>
  </si>
  <si>
    <t>R105</t>
  </si>
  <si>
    <t>Town of Marathon</t>
  </si>
  <si>
    <t>R106</t>
  </si>
  <si>
    <t>Platinum</t>
  </si>
  <si>
    <t>Gold</t>
  </si>
  <si>
    <t>Silver</t>
  </si>
  <si>
    <t>Bronze</t>
  </si>
  <si>
    <t>0060</t>
  </si>
  <si>
    <t>0059</t>
  </si>
  <si>
    <t>0058</t>
  </si>
  <si>
    <t>Gold Plan</t>
  </si>
  <si>
    <t>Silver Plan</t>
  </si>
  <si>
    <t>ACA-S</t>
  </si>
  <si>
    <t>Town of Cincinnatus</t>
  </si>
  <si>
    <t>00113199</t>
  </si>
  <si>
    <t>A001</t>
  </si>
  <si>
    <t>Town of Moravia</t>
  </si>
  <si>
    <t>00113194</t>
  </si>
  <si>
    <t>Town of Preble</t>
  </si>
  <si>
    <t>00113196</t>
  </si>
  <si>
    <t>Town of Scipio</t>
  </si>
  <si>
    <t>00113195</t>
  </si>
  <si>
    <t>Town of Springport</t>
  </si>
  <si>
    <t>00113198</t>
  </si>
  <si>
    <t>Village of Union Springs</t>
  </si>
  <si>
    <t>00113197</t>
  </si>
  <si>
    <t>Muni #</t>
  </si>
  <si>
    <t>Phamracy Benfit Design Description</t>
  </si>
  <si>
    <t>Number of Sub-Groups</t>
  </si>
  <si>
    <r>
      <t xml:space="preserve">Tier 1 </t>
    </r>
    <r>
      <rPr>
        <b/>
        <sz val="8"/>
        <rFont val="Times New Roman"/>
        <family val="1"/>
      </rPr>
      <t>(Generic)</t>
    </r>
  </si>
  <si>
    <r>
      <t xml:space="preserve">Tier 2 </t>
    </r>
    <r>
      <rPr>
        <b/>
        <sz val="8"/>
        <rFont val="Times New Roman"/>
        <family val="1"/>
      </rPr>
      <t>(Preferred Brand)</t>
    </r>
  </si>
  <si>
    <r>
      <t xml:space="preserve">Tier 3 </t>
    </r>
    <r>
      <rPr>
        <b/>
        <sz val="8"/>
        <rFont val="Times New Roman"/>
        <family val="1"/>
      </rPr>
      <t>(Non-Preferred Brand)</t>
    </r>
  </si>
  <si>
    <t>Days Supply Limit</t>
  </si>
  <si>
    <t>Non-Participating Pharmacies</t>
  </si>
  <si>
    <t>Specialty Pharmacy (Mandatory Use)</t>
  </si>
  <si>
    <t>Applies</t>
  </si>
  <si>
    <t>Diabetic Treatment</t>
  </si>
  <si>
    <t>Prescriptions</t>
  </si>
  <si>
    <t>$0 Copayment</t>
  </si>
  <si>
    <t>20% Coinsurance</t>
  </si>
  <si>
    <t>Supplies &amp; Equipment</t>
  </si>
  <si>
    <t>Federal and New York State Mandated Benefits</t>
  </si>
  <si>
    <t>Applicable</t>
  </si>
  <si>
    <t>Standard Excellus BCBS Contact Exclusions</t>
  </si>
  <si>
    <t>Generic Advantage Program                                                                  (Maximum Allowable Cost Penalty)</t>
  </si>
  <si>
    <t>Prior Authorization Program</t>
  </si>
  <si>
    <t>Step-Therapy Program</t>
  </si>
  <si>
    <t>Dose Efficiency Edits</t>
  </si>
  <si>
    <t>Quantity Limits</t>
  </si>
  <si>
    <t>New Drug Management Program</t>
  </si>
  <si>
    <t>Out-of-Pocket Maximum (Prescription Drug Copays Only)</t>
  </si>
  <si>
    <t>Number of County of Tompkins Sub-Groups</t>
  </si>
  <si>
    <t>Plan 3T5a is No Longer Available for Negotiation.</t>
  </si>
  <si>
    <t>Rx Plan Designs 2T1, 2T2, and 2T3 are No Longer Available for Negotiation.</t>
  </si>
  <si>
    <t>Benefit Plan Description</t>
  </si>
  <si>
    <t>In-Network</t>
  </si>
  <si>
    <t>Out-of-Network</t>
  </si>
  <si>
    <r>
      <t xml:space="preserve">Deductible                                     </t>
    </r>
    <r>
      <rPr>
        <b/>
        <i/>
        <sz val="8"/>
        <color rgb="FFFF0000"/>
        <rFont val="Times New Roman"/>
        <family val="1"/>
      </rPr>
      <t>(Must be Met Before Benefits Pay)</t>
    </r>
  </si>
  <si>
    <r>
      <t xml:space="preserve">Out-of-Pocket Maximum                                  </t>
    </r>
    <r>
      <rPr>
        <b/>
        <i/>
        <sz val="8"/>
        <color rgb="FFFF0000"/>
        <rFont val="Times New Roman"/>
        <family val="1"/>
      </rPr>
      <t>(includes all deductible, coinsurance amounts, and copayment amounts)</t>
    </r>
  </si>
  <si>
    <t>Inpatient Hospital Patient Cost Sharing</t>
  </si>
  <si>
    <t>Deductible then                 20% Coinsurance</t>
  </si>
  <si>
    <t>Deductible then                 40% Coinsurance</t>
  </si>
  <si>
    <t>Deductible then                 30% Coinsurance</t>
  </si>
  <si>
    <t>Deductible then                 50% Coinsurance</t>
  </si>
  <si>
    <t>Deductible then                 0% Coinsurance</t>
  </si>
  <si>
    <t>Emergency Room Patient Cost Sharing</t>
  </si>
  <si>
    <t>Office Visit                                                         Patient Cost Sharing</t>
  </si>
  <si>
    <t>Primary Care Physician</t>
  </si>
  <si>
    <t>Specialist</t>
  </si>
  <si>
    <t>Diagnostic Lab and X-Ray Patient Cost Sharing</t>
  </si>
  <si>
    <t>Retail Pharmacy                              Patient Cost Sharing</t>
  </si>
  <si>
    <t>Deductible then          $5.00 Copayment</t>
  </si>
  <si>
    <t>Deductible then $35.00 Copayment</t>
  </si>
  <si>
    <t>Deductible then $70.00 Copayment</t>
  </si>
  <si>
    <t>30 Days Per Fill</t>
  </si>
  <si>
    <t>Mail-Order Pharmacy                         Patient Cost Sharing</t>
  </si>
  <si>
    <t>Deductible then              $10.00 Copayment</t>
  </si>
  <si>
    <t>Deductible then $140.00 Copayment</t>
  </si>
  <si>
    <t>90 Days Per Fill</t>
  </si>
  <si>
    <t>2019 Premium Rates</t>
  </si>
  <si>
    <t>2019 Premium Equivalent Rates</t>
  </si>
  <si>
    <t>Covered In Full</t>
  </si>
  <si>
    <t>Varies</t>
  </si>
  <si>
    <t>$10.00 PPO Plan (PPO1)</t>
  </si>
  <si>
    <t>$15.00 PPO Plan (PPO2)</t>
  </si>
  <si>
    <t>$20.00 PPO Plan (PPO3)</t>
  </si>
  <si>
    <t>"Teamster Lookalike" PPO Plan (PPOT)</t>
  </si>
  <si>
    <r>
      <t xml:space="preserve">Deductible                                     </t>
    </r>
    <r>
      <rPr>
        <b/>
        <i/>
        <sz val="8"/>
        <color rgb="FFFF0000"/>
        <rFont val="Times New Roman"/>
        <family val="1"/>
      </rPr>
      <t>(only applies to "major medical" services)</t>
    </r>
  </si>
  <si>
    <r>
      <t xml:space="preserve">Out-of-Pocket Maximum                                  </t>
    </r>
    <r>
      <rPr>
        <b/>
        <i/>
        <sz val="8"/>
        <color rgb="FFFF0000"/>
        <rFont val="Times New Roman"/>
        <family val="1"/>
      </rPr>
      <t>(includes only "major medical" coinsurance amounts</t>
    </r>
  </si>
  <si>
    <t>Indemnity Plan (MM1)</t>
  </si>
  <si>
    <t>Indemnity Plan (MM2)</t>
  </si>
  <si>
    <t>Indemnity Plan (MM3)</t>
  </si>
  <si>
    <t>Indemnity Plan (MM5)</t>
  </si>
  <si>
    <t>Indemnity Plan (MM7)</t>
  </si>
  <si>
    <t>$1,800 Deductible then 30% Coinsurance</t>
  </si>
  <si>
    <t>$6,650 Deductible then 0% Coinsurance</t>
  </si>
  <si>
    <t>"major medical"                20% after Deductible</t>
  </si>
  <si>
    <t>90-Days</t>
  </si>
  <si>
    <t>Comprehensive Plan (MM6)</t>
  </si>
  <si>
    <t>Medicare Supplement (MS1)</t>
  </si>
  <si>
    <t>Medicare Supplement (MS2)</t>
  </si>
  <si>
    <t>Medicare Supplement (MS3)</t>
  </si>
  <si>
    <t>Medicare Supplement (MS4)</t>
  </si>
  <si>
    <t>Medicare Supplement (MS5)</t>
  </si>
  <si>
    <t>Medicare Supplement (MS6)</t>
  </si>
  <si>
    <t>90 Days</t>
  </si>
  <si>
    <t>Supplemental Benefit</t>
  </si>
  <si>
    <t>Changes Year to Year</t>
  </si>
  <si>
    <t>N/A</t>
  </si>
  <si>
    <t>Covers Medicare A &amp; B Deductibles</t>
  </si>
  <si>
    <t>Balance after Medicare Covered in Full</t>
  </si>
  <si>
    <t>Medicare Part B Deductible then 20%</t>
  </si>
  <si>
    <t>Medicare Part A Deductible then 20%</t>
  </si>
  <si>
    <t>Standard              Medicare Benefit</t>
  </si>
  <si>
    <t>Total Rate</t>
  </si>
  <si>
    <t>30-Days</t>
  </si>
  <si>
    <t>Town of Aurelius</t>
  </si>
  <si>
    <t>00113304</t>
  </si>
  <si>
    <t>DBH</t>
  </si>
  <si>
    <t>Town of Big Flats</t>
  </si>
  <si>
    <t>00123006</t>
  </si>
  <si>
    <t>DAA</t>
  </si>
  <si>
    <t>DAG</t>
  </si>
  <si>
    <t>C005</t>
  </si>
  <si>
    <t xml:space="preserve">C100 </t>
  </si>
  <si>
    <t>DBG</t>
  </si>
  <si>
    <t>Classic Blue Indem.</t>
  </si>
  <si>
    <t>PPO $15</t>
  </si>
  <si>
    <t>Medicare-Aged Retirees</t>
  </si>
  <si>
    <t>Town of Homer</t>
  </si>
  <si>
    <t>00113380</t>
  </si>
  <si>
    <t>Town of Mentz</t>
  </si>
  <si>
    <t>00036772</t>
  </si>
  <si>
    <t>00123012</t>
  </si>
  <si>
    <t>Town of Montezuma</t>
  </si>
  <si>
    <t>00113307</t>
  </si>
  <si>
    <t>Town of Newfield</t>
  </si>
  <si>
    <t>00113377</t>
  </si>
  <si>
    <t>Town of Niles</t>
  </si>
  <si>
    <t>00123011</t>
  </si>
  <si>
    <t>00113381</t>
  </si>
  <si>
    <t>Village of Freeville</t>
  </si>
  <si>
    <t>Village of Lansing</t>
  </si>
  <si>
    <t>00123010</t>
  </si>
  <si>
    <t>00123007</t>
  </si>
  <si>
    <t>00123013</t>
  </si>
  <si>
    <t xml:space="preserve">Fire Chief Officer (COU) - Active </t>
  </si>
  <si>
    <t>Ithaca Prof. Fire Fighters (IPFFA)-COBRA</t>
  </si>
  <si>
    <t>City Executives Assoc. - Active</t>
  </si>
  <si>
    <t>Ithaca Prof. Fire Fighters (IPFFA)-Active</t>
  </si>
  <si>
    <t>Retirees - $2.00/$5.00 Rx</t>
  </si>
  <si>
    <t>Retirees - $2.00/$10.00 Rx</t>
  </si>
  <si>
    <t>Retirees - $5.00/$15.00/$30.00 Rx</t>
  </si>
  <si>
    <t>Retirees - IPFFA</t>
  </si>
  <si>
    <t>Retirees - COU</t>
  </si>
  <si>
    <t>Fire Chief Officer Union (COU) - COBRA</t>
  </si>
  <si>
    <t>Town of Owasco</t>
  </si>
  <si>
    <t>Village of Horseheads</t>
  </si>
  <si>
    <t>County of Seneca</t>
  </si>
  <si>
    <t>00123005</t>
  </si>
  <si>
    <t>Non-Union - Active</t>
  </si>
  <si>
    <t>Non-Union - COBRA</t>
  </si>
  <si>
    <t>Non-Union - Retirees</t>
  </si>
  <si>
    <t>CSEA - Actives</t>
  </si>
  <si>
    <t>CSEA - COBRA</t>
  </si>
  <si>
    <t>CSEA - Retirees</t>
  </si>
  <si>
    <t>SCSE - Actives</t>
  </si>
  <si>
    <t>SCSE - COBRA</t>
  </si>
  <si>
    <t>SCSE - Retirees</t>
  </si>
  <si>
    <t>PBA - Active</t>
  </si>
  <si>
    <t>PBA - COBRA</t>
  </si>
  <si>
    <t>Town of Sennett</t>
  </si>
  <si>
    <t>00123008</t>
  </si>
  <si>
    <t>Sub-Group Numbers</t>
  </si>
  <si>
    <t>Class Code</t>
  </si>
  <si>
    <t>Classic Blue Plan</t>
  </si>
  <si>
    <t>PPO $10 - COBRA</t>
  </si>
  <si>
    <t>0040</t>
  </si>
  <si>
    <t>Classic Blue Plan - COBRA</t>
  </si>
  <si>
    <t>C037</t>
  </si>
  <si>
    <t>C109</t>
  </si>
  <si>
    <t>Platinum Plan - COBRA</t>
  </si>
  <si>
    <t>C040</t>
  </si>
  <si>
    <t>C039</t>
  </si>
  <si>
    <t>Comprehensive Value Plan</t>
  </si>
  <si>
    <t>Comp. Value Plan - COBRA</t>
  </si>
  <si>
    <t>C057</t>
  </si>
  <si>
    <t>C008</t>
  </si>
  <si>
    <t>C023</t>
  </si>
  <si>
    <t>County Retiree Group - PPO</t>
  </si>
  <si>
    <t>County Retiree Group - Classic Blue</t>
  </si>
  <si>
    <t>Hospital Retiree Group - Classic Blue</t>
  </si>
  <si>
    <t>County Retiree Group - Platinum Plan</t>
  </si>
  <si>
    <t>R040</t>
  </si>
  <si>
    <t>R109</t>
  </si>
  <si>
    <t>County Library Professional Group</t>
  </si>
  <si>
    <t>County Library Support Staff</t>
  </si>
  <si>
    <t>County Library Retiree Group</t>
  </si>
  <si>
    <t>A119</t>
  </si>
  <si>
    <t>A120</t>
  </si>
  <si>
    <t>R038</t>
  </si>
  <si>
    <t>00036856</t>
  </si>
  <si>
    <t>Greater Tompkins County Municipal Health Insurance Consortium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 and 2020 Indemnity Medical Benefit Plan Options and Rates</t>
  </si>
  <si>
    <t>2020 Premium Rates</t>
  </si>
  <si>
    <t>Greater Tompkins County Municipal Health Insurance Consortium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 and 2020 PPO Medical Benefit Plan Options and Rates</t>
  </si>
  <si>
    <t>Greater Tompkins County Municipal Health Insurance Consortium                                                                                                                                                                                                              2019 and 2020 Comprehensive Medical Benefit Plan</t>
  </si>
  <si>
    <t>Greater Tompkins County Municipal Health Insurance Consortium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 and 2020 Medicare Supplement Benefit Plan Options and Rates</t>
  </si>
  <si>
    <t>2019 and 2020 "Non-Standard" and "Standard" Two-Tier Co-Payment Structure</t>
  </si>
  <si>
    <t>2019 and 2020 "Standard" Three-Tier Co-Payment Structure</t>
  </si>
  <si>
    <t>2020 Premium Rate Summary - Cities</t>
  </si>
  <si>
    <t>2020 Premium Equivalent Rates</t>
  </si>
  <si>
    <t>2020 Premium Rate Summary - Seneca County</t>
  </si>
  <si>
    <t>2020 Premium Rate Summary - Counties</t>
  </si>
  <si>
    <t>2020 Premium Rate Summary - Towns</t>
  </si>
  <si>
    <t>2020 Premium Rate Summary - Villages</t>
  </si>
  <si>
    <t>2020 Premiums</t>
  </si>
  <si>
    <t>Greater Tompkins County Municipal Health Insurance Consortium Standard Metal Level Plans                                                                                                                                                                                                             2019 and 2020 Medical and Prescription Drug Benefit Options and Rates</t>
  </si>
  <si>
    <t>$1,400 Deductible then 20% Coinsurance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</si>
</sst>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"/>
    <numFmt numFmtId="166" formatCode="0.000%"/>
  </numFmts>
  <fonts count="12" x14ac:knownFonts="1"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i/>
      <sz val="8"/>
      <color rgb="FFFF0000"/>
      <name val="Times New Roman"/>
      <family val="1"/>
    </font>
    <font>
      <b/>
      <sz val="8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3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1" fillId="2" borderId="3" xfId="0" applyNumberFormat="1" applyFont="1" applyFill="1" applyBorder="1" applyAlignment="1">
      <alignment horizontal="center" vertical="center"/>
    </xf>
    <xf numFmtId="9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9" fontId="1" fillId="0" borderId="3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0" fontId="1" fillId="0" borderId="0" xfId="0" applyFont="1" applyFill="1" applyAlignment="1">
      <alignment vertical="center"/>
    </xf>
    <xf numFmtId="164" fontId="1" fillId="0" borderId="3" xfId="0" applyNumberFormat="1" applyFont="1" applyBorder="1" applyAlignment="1">
      <alignment horizontal="right" vertical="center"/>
    </xf>
    <xf numFmtId="10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10" fontId="1" fillId="0" borderId="0" xfId="0" applyNumberFormat="1" applyFont="1" applyAlignment="1">
      <alignment horizontal="right" vertical="center"/>
    </xf>
    <xf numFmtId="49" fontId="1" fillId="7" borderId="3" xfId="0" applyNumberFormat="1" applyFont="1" applyFill="1" applyBorder="1" applyAlignment="1">
      <alignment horizontal="center" vertical="center"/>
    </xf>
    <xf numFmtId="164" fontId="1" fillId="7" borderId="3" xfId="0" applyNumberFormat="1" applyFont="1" applyFill="1" applyBorder="1" applyAlignment="1">
      <alignment horizontal="center" vertical="center"/>
    </xf>
    <xf numFmtId="9" fontId="1" fillId="2" borderId="3" xfId="1" applyFont="1" applyFill="1" applyBorder="1" applyAlignment="1">
      <alignment horizontal="center" vertical="center"/>
    </xf>
    <xf numFmtId="9" fontId="1" fillId="0" borderId="3" xfId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10" fontId="1" fillId="5" borderId="3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66" fontId="1" fillId="0" borderId="0" xfId="1" applyNumberFormat="1" applyFont="1" applyAlignment="1">
      <alignment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vertical="center"/>
    </xf>
    <xf numFmtId="10" fontId="8" fillId="6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164" fontId="3" fillId="3" borderId="24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164" fontId="3" fillId="3" borderId="27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vertical="center"/>
    </xf>
    <xf numFmtId="164" fontId="1" fillId="0" borderId="17" xfId="0" applyNumberFormat="1" applyFont="1" applyFill="1" applyBorder="1" applyAlignment="1">
      <alignment horizontal="center" vertical="center"/>
    </xf>
    <xf numFmtId="164" fontId="1" fillId="5" borderId="17" xfId="0" applyNumberFormat="1" applyFont="1" applyFill="1" applyBorder="1" applyAlignment="1">
      <alignment horizontal="center" vertical="center"/>
    </xf>
    <xf numFmtId="164" fontId="1" fillId="5" borderId="24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164" fontId="1" fillId="0" borderId="19" xfId="0" applyNumberFormat="1" applyFont="1" applyFill="1" applyBorder="1" applyAlignment="1">
      <alignment horizontal="center" vertical="center"/>
    </xf>
    <xf numFmtId="164" fontId="1" fillId="5" borderId="19" xfId="0" applyNumberFormat="1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3" fillId="3" borderId="29" xfId="0" applyNumberFormat="1" applyFont="1" applyFill="1" applyBorder="1" applyAlignment="1">
      <alignment horizontal="center" vertical="center"/>
    </xf>
    <xf numFmtId="164" fontId="3" fillId="3" borderId="24" xfId="0" applyNumberFormat="1" applyFont="1" applyFill="1" applyBorder="1" applyAlignment="1">
      <alignment horizontal="center" vertical="center" wrapText="1"/>
    </xf>
    <xf numFmtId="164" fontId="3" fillId="3" borderId="29" xfId="0" applyNumberFormat="1" applyFont="1" applyFill="1" applyBorder="1" applyAlignment="1">
      <alignment horizontal="center" vertical="center" wrapText="1"/>
    </xf>
    <xf numFmtId="164" fontId="3" fillId="3" borderId="27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/>
    </xf>
    <xf numFmtId="164" fontId="3" fillId="0" borderId="24" xfId="0" applyNumberFormat="1" applyFont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164" fontId="3" fillId="0" borderId="27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11" borderId="3" xfId="0" applyFont="1" applyFill="1" applyBorder="1" applyAlignment="1">
      <alignment horizontal="left" vertical="center"/>
    </xf>
    <xf numFmtId="49" fontId="1" fillId="11" borderId="3" xfId="0" applyNumberFormat="1" applyFont="1" applyFill="1" applyBorder="1" applyAlignment="1">
      <alignment horizontal="center" vertical="center"/>
    </xf>
    <xf numFmtId="164" fontId="1" fillId="11" borderId="3" xfId="0" applyNumberFormat="1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164" fontId="1" fillId="11" borderId="3" xfId="0" applyNumberFormat="1" applyFont="1" applyFill="1" applyBorder="1" applyAlignment="1">
      <alignment vertical="center"/>
    </xf>
    <xf numFmtId="49" fontId="1" fillId="12" borderId="3" xfId="0" applyNumberFormat="1" applyFont="1" applyFill="1" applyBorder="1" applyAlignment="1">
      <alignment horizontal="center" vertical="center"/>
    </xf>
    <xf numFmtId="164" fontId="1" fillId="12" borderId="3" xfId="0" applyNumberFormat="1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164" fontId="1" fillId="12" borderId="3" xfId="0" applyNumberFormat="1" applyFont="1" applyFill="1" applyBorder="1" applyAlignment="1">
      <alignment vertical="center"/>
    </xf>
    <xf numFmtId="164" fontId="1" fillId="12" borderId="3" xfId="0" applyNumberFormat="1" applyFont="1" applyFill="1" applyBorder="1" applyAlignment="1">
      <alignment horizontal="right" vertical="center"/>
    </xf>
    <xf numFmtId="9" fontId="1" fillId="12" borderId="3" xfId="1" applyFont="1" applyFill="1" applyBorder="1" applyAlignment="1">
      <alignment horizontal="center" vertical="center"/>
    </xf>
    <xf numFmtId="165" fontId="1" fillId="12" borderId="3" xfId="0" applyNumberFormat="1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1" fillId="13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28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9" fontId="6" fillId="4" borderId="3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4" fontId="1" fillId="2" borderId="8" xfId="0" applyNumberFormat="1" applyFont="1" applyFill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9" xfId="0" applyNumberFormat="1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1" fillId="12" borderId="3" xfId="0" applyFont="1" applyFill="1" applyBorder="1" applyAlignment="1">
      <alignment vertical="center"/>
    </xf>
    <xf numFmtId="0" fontId="3" fillId="11" borderId="8" xfId="0" applyFont="1" applyFill="1" applyBorder="1" applyAlignment="1">
      <alignment vertical="center"/>
    </xf>
    <xf numFmtId="0" fontId="3" fillId="11" borderId="9" xfId="0" applyFont="1" applyFill="1" applyBorder="1" applyAlignment="1">
      <alignment vertical="center"/>
    </xf>
    <xf numFmtId="0" fontId="3" fillId="11" borderId="7" xfId="0" applyFont="1" applyFill="1" applyBorder="1" applyAlignment="1">
      <alignment vertical="center"/>
    </xf>
    <xf numFmtId="0" fontId="3" fillId="12" borderId="3" xfId="0" applyFont="1" applyFill="1" applyBorder="1" applyAlignment="1">
      <alignment vertical="center" wrapText="1"/>
    </xf>
    <xf numFmtId="14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9900"/>
      <color rgb="FFFFFF99"/>
      <color rgb="FFFFFFD1"/>
      <color rgb="FFEAEAEA"/>
      <color rgb="FFCCCC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C37CB-1317-464F-9B5E-EFA763265530}">
  <sheetPr>
    <pageSetUpPr fitToPage="1"/>
  </sheetPr>
  <dimension ref="A1:M27"/>
  <sheetViews>
    <sheetView topLeftCell="A10" workbookViewId="0">
      <selection activeCell="C33" sqref="C33"/>
    </sheetView>
  </sheetViews>
  <sheetFormatPr defaultRowHeight="12.75" x14ac:dyDescent="0.2"/>
  <cols>
    <col min="1" max="1" width="26.7109375" style="6" customWidth="1"/>
    <col min="2" max="2" width="20.7109375" style="6" customWidth="1"/>
    <col min="3" max="12" width="16.7109375" style="6" customWidth="1"/>
    <col min="13" max="15" width="14.7109375" style="6" customWidth="1"/>
    <col min="16" max="16384" width="9.140625" style="6"/>
  </cols>
  <sheetData>
    <row r="1" spans="1:13" ht="39.950000000000003" customHeight="1" x14ac:dyDescent="0.2">
      <c r="A1" s="205" t="s">
        <v>437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7"/>
    </row>
    <row r="2" spans="1:13" ht="20.100000000000001" customHeight="1" x14ac:dyDescent="0.2">
      <c r="A2" s="208" t="s">
        <v>289</v>
      </c>
      <c r="B2" s="209"/>
      <c r="C2" s="212" t="s">
        <v>324</v>
      </c>
      <c r="D2" s="213"/>
      <c r="E2" s="190" t="s">
        <v>325</v>
      </c>
      <c r="F2" s="191"/>
      <c r="G2" s="212" t="s">
        <v>326</v>
      </c>
      <c r="H2" s="213"/>
      <c r="I2" s="190" t="s">
        <v>327</v>
      </c>
      <c r="J2" s="191"/>
      <c r="K2" s="212" t="s">
        <v>328</v>
      </c>
      <c r="L2" s="213"/>
    </row>
    <row r="3" spans="1:13" ht="20.100000000000001" customHeight="1" x14ac:dyDescent="0.2">
      <c r="A3" s="210"/>
      <c r="B3" s="211"/>
      <c r="C3" s="27" t="s">
        <v>290</v>
      </c>
      <c r="D3" s="27" t="s">
        <v>291</v>
      </c>
      <c r="E3" s="66" t="s">
        <v>290</v>
      </c>
      <c r="F3" s="66" t="s">
        <v>291</v>
      </c>
      <c r="G3" s="27" t="s">
        <v>290</v>
      </c>
      <c r="H3" s="27" t="s">
        <v>291</v>
      </c>
      <c r="I3" s="66" t="s">
        <v>290</v>
      </c>
      <c r="J3" s="66" t="s">
        <v>291</v>
      </c>
      <c r="K3" s="27" t="s">
        <v>290</v>
      </c>
      <c r="L3" s="27" t="s">
        <v>291</v>
      </c>
    </row>
    <row r="4" spans="1:13" ht="20.100000000000001" customHeight="1" x14ac:dyDescent="0.2">
      <c r="A4" s="201" t="s">
        <v>263</v>
      </c>
      <c r="B4" s="202"/>
      <c r="C4" s="186">
        <f>COUNTIF('Premium Rate Summary - Towns'!$W$6:$W$69,"MM1")+COUNTIF('Premium Rate Summary - Cities'!$W6:$W33,"MM1")+COUNTIF('Premium Rate Summary - Seneca'!$W6:$W17,"MM1")+COUNTIF('Premium Rate Summary - Villages'!$W6:$W26,"MM1")</f>
        <v>29</v>
      </c>
      <c r="D4" s="187"/>
      <c r="E4" s="190">
        <f>COUNTIF('Premium Rate Summary - Towns'!$W$6:$W$69,"MM2")+COUNTIF('Premium Rate Summary - Cities'!$W6:$W33,"MM2")+COUNTIF('Premium Rate Summary - Seneca'!$W6:$W17,"MM2")+COUNTIF('Premium Rate Summary - Villages'!$W6:$W26,"MM2")</f>
        <v>0</v>
      </c>
      <c r="F4" s="191"/>
      <c r="G4" s="186">
        <f>COUNTIF('Premium Rate Summary - Towns'!$W$6:$W$69,"MM3")+COUNTIF('Premium Rate Summary - Cities'!$W6:$W33,"MM3")+COUNTIF('Premium Rate Summary - Seneca'!$W6:$W17,"MM3")+COUNTIF('Premium Rate Summary - Villages'!$W6:$W26,"MM3")</f>
        <v>0</v>
      </c>
      <c r="H4" s="187"/>
      <c r="I4" s="190">
        <f>COUNTIF('Premium Rate Summary - Towns'!$W$6:$W$69,"MM5")+COUNTIF('Premium Rate Summary - Cities'!$W6:$W33,"MM5")+COUNTIF('Premium Rate Summary - Seneca'!$W6:$W17,"MM5")+COUNTIF('Premium Rate Summary - Villages'!$W6:$W26,"MM5")</f>
        <v>4</v>
      </c>
      <c r="J4" s="191"/>
      <c r="K4" s="186">
        <f>COUNTIF('Premium Rate Summary - Towns'!$W$6:$W$69,"MM7")+COUNTIF('Premium Rate Summary - Cities'!$W6:$W33,"MM7")+COUNTIF('Premium Rate Summary - Seneca'!$W6:$W17,"MM7")+COUNTIF('Premium Rate Summary - Villages'!$W6:$W26,"MM7")</f>
        <v>1</v>
      </c>
      <c r="L4" s="187"/>
      <c r="M4" s="6">
        <f>SUM(C4:L5)</f>
        <v>55</v>
      </c>
    </row>
    <row r="5" spans="1:13" ht="20.100000000000001" customHeight="1" x14ac:dyDescent="0.2">
      <c r="A5" s="201" t="s">
        <v>286</v>
      </c>
      <c r="B5" s="202"/>
      <c r="C5" s="186">
        <f>COUNTIF('Premium Rate Summary - Tompkins'!$U$6:$U$82,"MM1")</f>
        <v>0</v>
      </c>
      <c r="D5" s="187"/>
      <c r="E5" s="190">
        <f>COUNTIF('Premium Rate Summary - Tompkins'!$U$6:$U$82,"MM2")</f>
        <v>21</v>
      </c>
      <c r="F5" s="191"/>
      <c r="G5" s="186">
        <f>COUNTIF('Premium Rate Summary - Tompkins'!$U$6:$U$82,"MM3")</f>
        <v>0</v>
      </c>
      <c r="H5" s="187"/>
      <c r="I5" s="190">
        <f>COUNTIF('Premium Rate Summary - Tompkins'!$U$6:$U$82,"MM5")</f>
        <v>0</v>
      </c>
      <c r="J5" s="191"/>
      <c r="K5" s="186">
        <f>COUNTIF('Premium Rate Summary - Tompkins'!$U$6:$U$82,"MM7")</f>
        <v>0</v>
      </c>
      <c r="L5" s="187"/>
    </row>
    <row r="6" spans="1:13" ht="20.100000000000001" customHeight="1" x14ac:dyDescent="0.2">
      <c r="A6" s="214" t="s">
        <v>322</v>
      </c>
      <c r="B6" s="67" t="s">
        <v>1</v>
      </c>
      <c r="C6" s="188">
        <v>50</v>
      </c>
      <c r="D6" s="189"/>
      <c r="E6" s="192">
        <v>100</v>
      </c>
      <c r="F6" s="193"/>
      <c r="G6" s="188">
        <v>100</v>
      </c>
      <c r="H6" s="189"/>
      <c r="I6" s="192">
        <v>100</v>
      </c>
      <c r="J6" s="193"/>
      <c r="K6" s="188">
        <v>50</v>
      </c>
      <c r="L6" s="189"/>
    </row>
    <row r="7" spans="1:13" ht="20.100000000000001" customHeight="1" x14ac:dyDescent="0.2">
      <c r="A7" s="214"/>
      <c r="B7" s="67" t="s">
        <v>2</v>
      </c>
      <c r="C7" s="188">
        <v>100</v>
      </c>
      <c r="D7" s="189"/>
      <c r="E7" s="192">
        <v>200</v>
      </c>
      <c r="F7" s="193"/>
      <c r="G7" s="188">
        <v>200</v>
      </c>
      <c r="H7" s="189"/>
      <c r="I7" s="192">
        <v>300</v>
      </c>
      <c r="J7" s="193"/>
      <c r="K7" s="188">
        <v>150</v>
      </c>
      <c r="L7" s="189"/>
    </row>
    <row r="8" spans="1:13" ht="20.100000000000001" customHeight="1" x14ac:dyDescent="0.2">
      <c r="A8" s="198" t="s">
        <v>323</v>
      </c>
      <c r="B8" s="67" t="s">
        <v>1</v>
      </c>
      <c r="C8" s="188">
        <v>400</v>
      </c>
      <c r="D8" s="189"/>
      <c r="E8" s="192">
        <v>200</v>
      </c>
      <c r="F8" s="193"/>
      <c r="G8" s="188">
        <v>750</v>
      </c>
      <c r="H8" s="189"/>
      <c r="I8" s="192">
        <v>400</v>
      </c>
      <c r="J8" s="193"/>
      <c r="K8" s="188">
        <v>400</v>
      </c>
      <c r="L8" s="189"/>
    </row>
    <row r="9" spans="1:13" ht="20.100000000000001" customHeight="1" x14ac:dyDescent="0.2">
      <c r="A9" s="200"/>
      <c r="B9" s="67" t="s">
        <v>2</v>
      </c>
      <c r="C9" s="188">
        <v>1200</v>
      </c>
      <c r="D9" s="189"/>
      <c r="E9" s="192">
        <v>400</v>
      </c>
      <c r="F9" s="193"/>
      <c r="G9" s="188">
        <v>2250</v>
      </c>
      <c r="H9" s="189"/>
      <c r="I9" s="192">
        <v>1200</v>
      </c>
      <c r="J9" s="193"/>
      <c r="K9" s="188">
        <v>1200</v>
      </c>
      <c r="L9" s="189"/>
    </row>
    <row r="10" spans="1:13" ht="30" customHeight="1" x14ac:dyDescent="0.2">
      <c r="A10" s="201" t="s">
        <v>294</v>
      </c>
      <c r="B10" s="202"/>
      <c r="C10" s="8" t="s">
        <v>316</v>
      </c>
      <c r="D10" s="68" t="s">
        <v>295</v>
      </c>
      <c r="E10" s="62" t="s">
        <v>316</v>
      </c>
      <c r="F10" s="69" t="s">
        <v>295</v>
      </c>
      <c r="G10" s="8" t="s">
        <v>316</v>
      </c>
      <c r="H10" s="68" t="s">
        <v>295</v>
      </c>
      <c r="I10" s="62" t="s">
        <v>316</v>
      </c>
      <c r="J10" s="69" t="s">
        <v>295</v>
      </c>
      <c r="K10" s="8" t="s">
        <v>316</v>
      </c>
      <c r="L10" s="68" t="s">
        <v>295</v>
      </c>
    </row>
    <row r="11" spans="1:13" ht="30" customHeight="1" x14ac:dyDescent="0.2">
      <c r="A11" s="67" t="s">
        <v>300</v>
      </c>
      <c r="B11" s="67"/>
      <c r="C11" s="8" t="s">
        <v>316</v>
      </c>
      <c r="D11" s="68" t="s">
        <v>295</v>
      </c>
      <c r="E11" s="62" t="s">
        <v>316</v>
      </c>
      <c r="F11" s="69" t="s">
        <v>295</v>
      </c>
      <c r="G11" s="8" t="s">
        <v>316</v>
      </c>
      <c r="H11" s="68" t="s">
        <v>295</v>
      </c>
      <c r="I11" s="62" t="s">
        <v>316</v>
      </c>
      <c r="J11" s="69" t="s">
        <v>295</v>
      </c>
      <c r="K11" s="8" t="s">
        <v>316</v>
      </c>
      <c r="L11" s="68" t="s">
        <v>295</v>
      </c>
    </row>
    <row r="12" spans="1:13" ht="30" customHeight="1" x14ac:dyDescent="0.2">
      <c r="A12" s="198" t="s">
        <v>301</v>
      </c>
      <c r="B12" s="67" t="s">
        <v>302</v>
      </c>
      <c r="C12" s="68" t="s">
        <v>295</v>
      </c>
      <c r="D12" s="68" t="s">
        <v>295</v>
      </c>
      <c r="E12" s="69" t="s">
        <v>295</v>
      </c>
      <c r="F12" s="69" t="s">
        <v>295</v>
      </c>
      <c r="G12" s="68" t="s">
        <v>295</v>
      </c>
      <c r="H12" s="68" t="s">
        <v>295</v>
      </c>
      <c r="I12" s="69" t="s">
        <v>295</v>
      </c>
      <c r="J12" s="69" t="s">
        <v>295</v>
      </c>
      <c r="K12" s="68" t="s">
        <v>295</v>
      </c>
      <c r="L12" s="68" t="s">
        <v>295</v>
      </c>
    </row>
    <row r="13" spans="1:13" ht="30" customHeight="1" x14ac:dyDescent="0.2">
      <c r="A13" s="200"/>
      <c r="B13" s="67" t="s">
        <v>303</v>
      </c>
      <c r="C13" s="68" t="s">
        <v>295</v>
      </c>
      <c r="D13" s="68" t="s">
        <v>295</v>
      </c>
      <c r="E13" s="69" t="s">
        <v>295</v>
      </c>
      <c r="F13" s="69" t="s">
        <v>295</v>
      </c>
      <c r="G13" s="68" t="s">
        <v>295</v>
      </c>
      <c r="H13" s="68" t="s">
        <v>295</v>
      </c>
      <c r="I13" s="69" t="s">
        <v>295</v>
      </c>
      <c r="J13" s="69" t="s">
        <v>295</v>
      </c>
      <c r="K13" s="68" t="s">
        <v>295</v>
      </c>
      <c r="L13" s="68" t="s">
        <v>295</v>
      </c>
    </row>
    <row r="14" spans="1:13" ht="30" customHeight="1" x14ac:dyDescent="0.2">
      <c r="A14" s="203" t="s">
        <v>304</v>
      </c>
      <c r="B14" s="204"/>
      <c r="C14" s="8">
        <v>0</v>
      </c>
      <c r="D14" s="68" t="s">
        <v>295</v>
      </c>
      <c r="E14" s="62">
        <v>0</v>
      </c>
      <c r="F14" s="69" t="s">
        <v>295</v>
      </c>
      <c r="G14" s="8">
        <v>0</v>
      </c>
      <c r="H14" s="68" t="s">
        <v>295</v>
      </c>
      <c r="I14" s="62">
        <v>0</v>
      </c>
      <c r="J14" s="69" t="s">
        <v>295</v>
      </c>
      <c r="K14" s="8">
        <v>0</v>
      </c>
      <c r="L14" s="68" t="s">
        <v>295</v>
      </c>
    </row>
    <row r="15" spans="1:13" ht="30" customHeight="1" x14ac:dyDescent="0.2">
      <c r="A15" s="198" t="s">
        <v>305</v>
      </c>
      <c r="B15" s="67" t="s">
        <v>5</v>
      </c>
      <c r="C15" s="8" t="s">
        <v>317</v>
      </c>
      <c r="D15" s="26" t="s">
        <v>72</v>
      </c>
      <c r="E15" s="62" t="s">
        <v>317</v>
      </c>
      <c r="F15" s="71" t="s">
        <v>72</v>
      </c>
      <c r="G15" s="8" t="s">
        <v>317</v>
      </c>
      <c r="H15" s="26" t="s">
        <v>72</v>
      </c>
      <c r="I15" s="62" t="s">
        <v>317</v>
      </c>
      <c r="J15" s="71" t="s">
        <v>72</v>
      </c>
      <c r="K15" s="68" t="s">
        <v>331</v>
      </c>
      <c r="L15" s="26" t="s">
        <v>72</v>
      </c>
    </row>
    <row r="16" spans="1:13" ht="30" customHeight="1" x14ac:dyDescent="0.2">
      <c r="A16" s="199"/>
      <c r="B16" s="67" t="s">
        <v>6</v>
      </c>
      <c r="C16" s="8" t="s">
        <v>317</v>
      </c>
      <c r="D16" s="26" t="s">
        <v>72</v>
      </c>
      <c r="E16" s="62" t="s">
        <v>317</v>
      </c>
      <c r="F16" s="71" t="s">
        <v>72</v>
      </c>
      <c r="G16" s="8" t="s">
        <v>317</v>
      </c>
      <c r="H16" s="26" t="s">
        <v>72</v>
      </c>
      <c r="I16" s="62" t="s">
        <v>317</v>
      </c>
      <c r="J16" s="71" t="s">
        <v>72</v>
      </c>
      <c r="K16" s="68" t="s">
        <v>331</v>
      </c>
      <c r="L16" s="26" t="s">
        <v>72</v>
      </c>
    </row>
    <row r="17" spans="1:12" ht="30" customHeight="1" x14ac:dyDescent="0.2">
      <c r="A17" s="199"/>
      <c r="B17" s="67" t="s">
        <v>7</v>
      </c>
      <c r="C17" s="8" t="s">
        <v>317</v>
      </c>
      <c r="D17" s="26" t="s">
        <v>72</v>
      </c>
      <c r="E17" s="62" t="s">
        <v>317</v>
      </c>
      <c r="F17" s="71" t="s">
        <v>72</v>
      </c>
      <c r="G17" s="8" t="s">
        <v>317</v>
      </c>
      <c r="H17" s="26" t="s">
        <v>72</v>
      </c>
      <c r="I17" s="62" t="s">
        <v>317</v>
      </c>
      <c r="J17" s="71" t="s">
        <v>72</v>
      </c>
      <c r="K17" s="68" t="s">
        <v>331</v>
      </c>
      <c r="L17" s="26" t="s">
        <v>72</v>
      </c>
    </row>
    <row r="18" spans="1:12" ht="30" customHeight="1" x14ac:dyDescent="0.2">
      <c r="A18" s="200"/>
      <c r="B18" s="67" t="s">
        <v>267</v>
      </c>
      <c r="C18" s="26" t="s">
        <v>317</v>
      </c>
      <c r="D18" s="26" t="s">
        <v>72</v>
      </c>
      <c r="E18" s="71" t="s">
        <v>317</v>
      </c>
      <c r="F18" s="71" t="s">
        <v>72</v>
      </c>
      <c r="G18" s="26" t="s">
        <v>317</v>
      </c>
      <c r="H18" s="26" t="s">
        <v>72</v>
      </c>
      <c r="I18" s="71" t="s">
        <v>317</v>
      </c>
      <c r="J18" s="71" t="s">
        <v>72</v>
      </c>
      <c r="K18" s="68" t="s">
        <v>332</v>
      </c>
      <c r="L18" s="26" t="s">
        <v>72</v>
      </c>
    </row>
    <row r="19" spans="1:12" ht="30" customHeight="1" x14ac:dyDescent="0.2">
      <c r="A19" s="198" t="s">
        <v>310</v>
      </c>
      <c r="B19" s="67" t="s">
        <v>5</v>
      </c>
      <c r="C19" s="8" t="s">
        <v>317</v>
      </c>
      <c r="D19" s="26" t="s">
        <v>72</v>
      </c>
      <c r="E19" s="62" t="s">
        <v>317</v>
      </c>
      <c r="F19" s="71" t="s">
        <v>72</v>
      </c>
      <c r="G19" s="8" t="s">
        <v>317</v>
      </c>
      <c r="H19" s="26" t="s">
        <v>72</v>
      </c>
      <c r="I19" s="62" t="s">
        <v>317</v>
      </c>
      <c r="J19" s="71" t="s">
        <v>72</v>
      </c>
      <c r="K19" s="68" t="s">
        <v>331</v>
      </c>
      <c r="L19" s="26" t="s">
        <v>72</v>
      </c>
    </row>
    <row r="20" spans="1:12" ht="30" customHeight="1" x14ac:dyDescent="0.2">
      <c r="A20" s="199"/>
      <c r="B20" s="67" t="s">
        <v>6</v>
      </c>
      <c r="C20" s="8" t="s">
        <v>317</v>
      </c>
      <c r="D20" s="26" t="s">
        <v>72</v>
      </c>
      <c r="E20" s="62" t="s">
        <v>317</v>
      </c>
      <c r="F20" s="71" t="s">
        <v>72</v>
      </c>
      <c r="G20" s="8" t="s">
        <v>317</v>
      </c>
      <c r="H20" s="26" t="s">
        <v>72</v>
      </c>
      <c r="I20" s="62" t="s">
        <v>317</v>
      </c>
      <c r="J20" s="71" t="s">
        <v>72</v>
      </c>
      <c r="K20" s="68" t="s">
        <v>331</v>
      </c>
      <c r="L20" s="26" t="s">
        <v>72</v>
      </c>
    </row>
    <row r="21" spans="1:12" ht="30" customHeight="1" x14ac:dyDescent="0.2">
      <c r="A21" s="199"/>
      <c r="B21" s="67" t="s">
        <v>7</v>
      </c>
      <c r="C21" s="8" t="s">
        <v>317</v>
      </c>
      <c r="D21" s="26" t="s">
        <v>72</v>
      </c>
      <c r="E21" s="62" t="s">
        <v>317</v>
      </c>
      <c r="F21" s="71" t="s">
        <v>72</v>
      </c>
      <c r="G21" s="8" t="s">
        <v>317</v>
      </c>
      <c r="H21" s="26" t="s">
        <v>72</v>
      </c>
      <c r="I21" s="62" t="s">
        <v>317</v>
      </c>
      <c r="J21" s="71" t="s">
        <v>72</v>
      </c>
      <c r="K21" s="68" t="s">
        <v>331</v>
      </c>
      <c r="L21" s="26" t="s">
        <v>72</v>
      </c>
    </row>
    <row r="22" spans="1:12" ht="30" customHeight="1" thickBot="1" x14ac:dyDescent="0.25">
      <c r="A22" s="199"/>
      <c r="B22" s="95" t="s">
        <v>267</v>
      </c>
      <c r="C22" s="92" t="s">
        <v>317</v>
      </c>
      <c r="D22" s="92" t="s">
        <v>72</v>
      </c>
      <c r="E22" s="93" t="s">
        <v>317</v>
      </c>
      <c r="F22" s="93" t="s">
        <v>72</v>
      </c>
      <c r="G22" s="92" t="s">
        <v>317</v>
      </c>
      <c r="H22" s="92" t="s">
        <v>72</v>
      </c>
      <c r="I22" s="93" t="s">
        <v>317</v>
      </c>
      <c r="J22" s="93" t="s">
        <v>72</v>
      </c>
      <c r="K22" s="94" t="s">
        <v>332</v>
      </c>
      <c r="L22" s="92" t="s">
        <v>72</v>
      </c>
    </row>
    <row r="23" spans="1:12" ht="20.100000000000001" customHeight="1" x14ac:dyDescent="0.2">
      <c r="A23" s="194" t="s">
        <v>314</v>
      </c>
      <c r="B23" s="195"/>
      <c r="C23" s="102" t="s">
        <v>1</v>
      </c>
      <c r="D23" s="103">
        <v>758.92</v>
      </c>
      <c r="E23" s="104" t="s">
        <v>1</v>
      </c>
      <c r="F23" s="105">
        <v>750.3</v>
      </c>
      <c r="G23" s="102" t="s">
        <v>1</v>
      </c>
      <c r="H23" s="103">
        <v>736.72</v>
      </c>
      <c r="I23" s="104" t="s">
        <v>1</v>
      </c>
      <c r="J23" s="105">
        <v>750.3</v>
      </c>
      <c r="K23" s="102" t="s">
        <v>1</v>
      </c>
      <c r="L23" s="129">
        <v>846.39</v>
      </c>
    </row>
    <row r="24" spans="1:12" ht="20.100000000000001" customHeight="1" thickBot="1" x14ac:dyDescent="0.25">
      <c r="A24" s="196"/>
      <c r="B24" s="197"/>
      <c r="C24" s="107" t="s">
        <v>2</v>
      </c>
      <c r="D24" s="108">
        <v>1644.92</v>
      </c>
      <c r="E24" s="109" t="s">
        <v>2</v>
      </c>
      <c r="F24" s="110">
        <v>1626.24</v>
      </c>
      <c r="G24" s="107" t="s">
        <v>2</v>
      </c>
      <c r="H24" s="108">
        <v>1596.62</v>
      </c>
      <c r="I24" s="109" t="s">
        <v>2</v>
      </c>
      <c r="J24" s="110">
        <v>1620.05</v>
      </c>
      <c r="K24" s="107" t="s">
        <v>2</v>
      </c>
      <c r="L24" s="131">
        <v>1968.78</v>
      </c>
    </row>
    <row r="25" spans="1:12" ht="20.100000000000001" customHeight="1" x14ac:dyDescent="0.2">
      <c r="A25" s="194" t="s">
        <v>438</v>
      </c>
      <c r="B25" s="195"/>
      <c r="C25" s="102" t="s">
        <v>1</v>
      </c>
      <c r="D25" s="103">
        <f>ROUND(+'2020 GTCMHIC Indemnity Plans'!D23*(1+'2020 GTMHIC PPO Plans'!$B$27),2)</f>
        <v>796.87</v>
      </c>
      <c r="E25" s="104" t="s">
        <v>1</v>
      </c>
      <c r="F25" s="105">
        <f>ROUND(+'2020 GTCMHIC Indemnity Plans'!F23*(1+'2020 GTMHIC PPO Plans'!$B$27),2)</f>
        <v>787.82</v>
      </c>
      <c r="G25" s="102" t="s">
        <v>1</v>
      </c>
      <c r="H25" s="103">
        <f>ROUND(+'2020 GTCMHIC Indemnity Plans'!H23*(1+'2020 GTMHIC PPO Plans'!$B$27),2)</f>
        <v>773.56</v>
      </c>
      <c r="I25" s="104" t="s">
        <v>1</v>
      </c>
      <c r="J25" s="105">
        <f>ROUND(+'2020 GTCMHIC Indemnity Plans'!J23*(1+'2020 GTMHIC PPO Plans'!$B$27),2)</f>
        <v>787.82</v>
      </c>
      <c r="K25" s="102" t="s">
        <v>1</v>
      </c>
      <c r="L25" s="129">
        <f>ROUND(+'2020 GTCMHIC Indemnity Plans'!L23*(1+'2020 GTMHIC PPO Plans'!$B$27),2)</f>
        <v>888.71</v>
      </c>
    </row>
    <row r="26" spans="1:12" ht="20.100000000000001" customHeight="1" thickBot="1" x14ac:dyDescent="0.25">
      <c r="A26" s="196"/>
      <c r="B26" s="197"/>
      <c r="C26" s="107" t="s">
        <v>2</v>
      </c>
      <c r="D26" s="108">
        <f>ROUND(+'2020 GTCMHIC Indemnity Plans'!D24*(1+'2020 GTMHIC PPO Plans'!$B$27),2)</f>
        <v>1727.17</v>
      </c>
      <c r="E26" s="109" t="s">
        <v>2</v>
      </c>
      <c r="F26" s="110">
        <f>ROUND(+'2020 GTCMHIC Indemnity Plans'!F24*(1+'2020 GTMHIC PPO Plans'!$B$27),2)</f>
        <v>1707.55</v>
      </c>
      <c r="G26" s="107" t="s">
        <v>2</v>
      </c>
      <c r="H26" s="108">
        <f>ROUND(+'2020 GTCMHIC Indemnity Plans'!H24*(1+'2020 GTMHIC PPO Plans'!$B$27),2)</f>
        <v>1676.45</v>
      </c>
      <c r="I26" s="109" t="s">
        <v>2</v>
      </c>
      <c r="J26" s="110">
        <f>ROUND(+'2020 GTCMHIC Indemnity Plans'!J24*(1+'2020 GTMHIC PPO Plans'!$B$27),2)</f>
        <v>1701.05</v>
      </c>
      <c r="K26" s="107" t="s">
        <v>2</v>
      </c>
      <c r="L26" s="131">
        <f>ROUND(+'2020 GTCMHIC Indemnity Plans'!L24*(1+'2020 GTMHIC PPO Plans'!$B$27),2)</f>
        <v>2067.2199999999998</v>
      </c>
    </row>
    <row r="27" spans="1:12" ht="20.100000000000001" customHeight="1" x14ac:dyDescent="0.2">
      <c r="A27" s="90" t="s">
        <v>62</v>
      </c>
      <c r="B27" s="91">
        <v>0.05</v>
      </c>
    </row>
  </sheetData>
  <mergeCells count="48">
    <mergeCell ref="A4:B4"/>
    <mergeCell ref="A5:B5"/>
    <mergeCell ref="C6:D6"/>
    <mergeCell ref="C7:D7"/>
    <mergeCell ref="A1:L1"/>
    <mergeCell ref="A2:B3"/>
    <mergeCell ref="C2:D2"/>
    <mergeCell ref="E2:F2"/>
    <mergeCell ref="G2:H2"/>
    <mergeCell ref="K2:L2"/>
    <mergeCell ref="I2:J2"/>
    <mergeCell ref="A6:A7"/>
    <mergeCell ref="C4:D4"/>
    <mergeCell ref="E4:F4"/>
    <mergeCell ref="G4:H4"/>
    <mergeCell ref="C5:D5"/>
    <mergeCell ref="E6:F6"/>
    <mergeCell ref="E7:F7"/>
    <mergeCell ref="E5:F5"/>
    <mergeCell ref="A19:A22"/>
    <mergeCell ref="A23:B24"/>
    <mergeCell ref="A25:B26"/>
    <mergeCell ref="I8:J8"/>
    <mergeCell ref="K8:L8"/>
    <mergeCell ref="C8:D8"/>
    <mergeCell ref="C9:D9"/>
    <mergeCell ref="K9:L9"/>
    <mergeCell ref="I9:J9"/>
    <mergeCell ref="A15:A18"/>
    <mergeCell ref="A8:A9"/>
    <mergeCell ref="A10:B10"/>
    <mergeCell ref="A12:A13"/>
    <mergeCell ref="A14:B14"/>
    <mergeCell ref="E8:F8"/>
    <mergeCell ref="E9:F9"/>
    <mergeCell ref="G9:H9"/>
    <mergeCell ref="G8:H8"/>
    <mergeCell ref="K4:L4"/>
    <mergeCell ref="K5:L5"/>
    <mergeCell ref="G6:H6"/>
    <mergeCell ref="K6:L6"/>
    <mergeCell ref="G7:H7"/>
    <mergeCell ref="K7:L7"/>
    <mergeCell ref="I4:J4"/>
    <mergeCell ref="I5:J5"/>
    <mergeCell ref="I6:J6"/>
    <mergeCell ref="I7:J7"/>
    <mergeCell ref="G5:H5"/>
  </mergeCells>
  <pageMargins left="0.25" right="0.25" top="0.25" bottom="0.5" header="0.3" footer="0.25"/>
  <pageSetup paperSize="5" scale="80" orientation="landscape" r:id="rId1"/>
  <headerFooter>
    <oddFooter>&amp;L&amp;"Times New Roman,Bold Italic"Prepared by: Locey and Cahill, LLC&amp;C&amp;"Times New Roman,Bold Italic"Page 1 (Indemnity Plans)&amp;R&amp;"Times New Roman,Bold Italic"&amp;D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B82"/>
  <sheetViews>
    <sheetView zoomScaleNormal="100" workbookViewId="0">
      <pane xSplit="4" ySplit="5" topLeftCell="K15" activePane="bottomRight" state="frozen"/>
      <selection pane="topRight" activeCell="D1" sqref="D1"/>
      <selection pane="bottomLeft" activeCell="A6" sqref="A6"/>
      <selection pane="bottomRight" activeCell="N78" sqref="N78:U78"/>
    </sheetView>
  </sheetViews>
  <sheetFormatPr defaultRowHeight="12.75" x14ac:dyDescent="0.2"/>
  <cols>
    <col min="1" max="1" width="25.7109375" style="1" customWidth="1"/>
    <col min="2" max="2" width="6.7109375" style="1" customWidth="1"/>
    <col min="3" max="3" width="32.7109375" style="1" customWidth="1"/>
    <col min="4" max="4" width="22.7109375" style="1" customWidth="1"/>
    <col min="5" max="7" width="15.7109375" style="1" customWidth="1"/>
    <col min="8" max="13" width="10.7109375" style="1" customWidth="1"/>
    <col min="14" max="14" width="10.7109375" style="2" customWidth="1"/>
    <col min="15" max="15" width="14.7109375" style="1" customWidth="1"/>
    <col min="16" max="27" width="10.7109375" style="1" customWidth="1"/>
    <col min="28" max="28" width="9.42578125" style="1" customWidth="1"/>
    <col min="29" max="253" width="9.140625" style="1"/>
    <col min="254" max="254" width="10.7109375" style="1" bestFit="1" customWidth="1"/>
    <col min="255" max="255" width="25.28515625" style="1" customWidth="1"/>
    <col min="256" max="256" width="15" style="1" bestFit="1" customWidth="1"/>
    <col min="257" max="258" width="13.42578125" style="1" bestFit="1" customWidth="1"/>
    <col min="259" max="509" width="9.140625" style="1"/>
    <col min="510" max="510" width="10.7109375" style="1" bestFit="1" customWidth="1"/>
    <col min="511" max="511" width="25.28515625" style="1" customWidth="1"/>
    <col min="512" max="512" width="15" style="1" bestFit="1" customWidth="1"/>
    <col min="513" max="514" width="13.42578125" style="1" bestFit="1" customWidth="1"/>
    <col min="515" max="765" width="9.140625" style="1"/>
    <col min="766" max="766" width="10.7109375" style="1" bestFit="1" customWidth="1"/>
    <col min="767" max="767" width="25.28515625" style="1" customWidth="1"/>
    <col min="768" max="768" width="15" style="1" bestFit="1" customWidth="1"/>
    <col min="769" max="770" width="13.42578125" style="1" bestFit="1" customWidth="1"/>
    <col min="771" max="1021" width="9.140625" style="1"/>
    <col min="1022" max="1022" width="10.7109375" style="1" bestFit="1" customWidth="1"/>
    <col min="1023" max="1023" width="25.28515625" style="1" customWidth="1"/>
    <col min="1024" max="1024" width="15" style="1" bestFit="1" customWidth="1"/>
    <col min="1025" max="1026" width="13.42578125" style="1" bestFit="1" customWidth="1"/>
    <col min="1027" max="1277" width="9.140625" style="1"/>
    <col min="1278" max="1278" width="10.7109375" style="1" bestFit="1" customWidth="1"/>
    <col min="1279" max="1279" width="25.28515625" style="1" customWidth="1"/>
    <col min="1280" max="1280" width="15" style="1" bestFit="1" customWidth="1"/>
    <col min="1281" max="1282" width="13.42578125" style="1" bestFit="1" customWidth="1"/>
    <col min="1283" max="1533" width="9.140625" style="1"/>
    <col min="1534" max="1534" width="10.7109375" style="1" bestFit="1" customWidth="1"/>
    <col min="1535" max="1535" width="25.28515625" style="1" customWidth="1"/>
    <col min="1536" max="1536" width="15" style="1" bestFit="1" customWidth="1"/>
    <col min="1537" max="1538" width="13.42578125" style="1" bestFit="1" customWidth="1"/>
    <col min="1539" max="1789" width="9.140625" style="1"/>
    <col min="1790" max="1790" width="10.7109375" style="1" bestFit="1" customWidth="1"/>
    <col min="1791" max="1791" width="25.28515625" style="1" customWidth="1"/>
    <col min="1792" max="1792" width="15" style="1" bestFit="1" customWidth="1"/>
    <col min="1793" max="1794" width="13.42578125" style="1" bestFit="1" customWidth="1"/>
    <col min="1795" max="2045" width="9.140625" style="1"/>
    <col min="2046" max="2046" width="10.7109375" style="1" bestFit="1" customWidth="1"/>
    <col min="2047" max="2047" width="25.28515625" style="1" customWidth="1"/>
    <col min="2048" max="2048" width="15" style="1" bestFit="1" customWidth="1"/>
    <col min="2049" max="2050" width="13.42578125" style="1" bestFit="1" customWidth="1"/>
    <col min="2051" max="2301" width="9.140625" style="1"/>
    <col min="2302" max="2302" width="10.7109375" style="1" bestFit="1" customWidth="1"/>
    <col min="2303" max="2303" width="25.28515625" style="1" customWidth="1"/>
    <col min="2304" max="2304" width="15" style="1" bestFit="1" customWidth="1"/>
    <col min="2305" max="2306" width="13.42578125" style="1" bestFit="1" customWidth="1"/>
    <col min="2307" max="2557" width="9.140625" style="1"/>
    <col min="2558" max="2558" width="10.7109375" style="1" bestFit="1" customWidth="1"/>
    <col min="2559" max="2559" width="25.28515625" style="1" customWidth="1"/>
    <col min="2560" max="2560" width="15" style="1" bestFit="1" customWidth="1"/>
    <col min="2561" max="2562" width="13.42578125" style="1" bestFit="1" customWidth="1"/>
    <col min="2563" max="2813" width="9.140625" style="1"/>
    <col min="2814" max="2814" width="10.7109375" style="1" bestFit="1" customWidth="1"/>
    <col min="2815" max="2815" width="25.28515625" style="1" customWidth="1"/>
    <col min="2816" max="2816" width="15" style="1" bestFit="1" customWidth="1"/>
    <col min="2817" max="2818" width="13.42578125" style="1" bestFit="1" customWidth="1"/>
    <col min="2819" max="3069" width="9.140625" style="1"/>
    <col min="3070" max="3070" width="10.7109375" style="1" bestFit="1" customWidth="1"/>
    <col min="3071" max="3071" width="25.28515625" style="1" customWidth="1"/>
    <col min="3072" max="3072" width="15" style="1" bestFit="1" customWidth="1"/>
    <col min="3073" max="3074" width="13.42578125" style="1" bestFit="1" customWidth="1"/>
    <col min="3075" max="3325" width="9.140625" style="1"/>
    <col min="3326" max="3326" width="10.7109375" style="1" bestFit="1" customWidth="1"/>
    <col min="3327" max="3327" width="25.28515625" style="1" customWidth="1"/>
    <col min="3328" max="3328" width="15" style="1" bestFit="1" customWidth="1"/>
    <col min="3329" max="3330" width="13.42578125" style="1" bestFit="1" customWidth="1"/>
    <col min="3331" max="3581" width="9.140625" style="1"/>
    <col min="3582" max="3582" width="10.7109375" style="1" bestFit="1" customWidth="1"/>
    <col min="3583" max="3583" width="25.28515625" style="1" customWidth="1"/>
    <col min="3584" max="3584" width="15" style="1" bestFit="1" customWidth="1"/>
    <col min="3585" max="3586" width="13.42578125" style="1" bestFit="1" customWidth="1"/>
    <col min="3587" max="3837" width="9.140625" style="1"/>
    <col min="3838" max="3838" width="10.7109375" style="1" bestFit="1" customWidth="1"/>
    <col min="3839" max="3839" width="25.28515625" style="1" customWidth="1"/>
    <col min="3840" max="3840" width="15" style="1" bestFit="1" customWidth="1"/>
    <col min="3841" max="3842" width="13.42578125" style="1" bestFit="1" customWidth="1"/>
    <col min="3843" max="4093" width="9.140625" style="1"/>
    <col min="4094" max="4094" width="10.7109375" style="1" bestFit="1" customWidth="1"/>
    <col min="4095" max="4095" width="25.28515625" style="1" customWidth="1"/>
    <col min="4096" max="4096" width="15" style="1" bestFit="1" customWidth="1"/>
    <col min="4097" max="4098" width="13.42578125" style="1" bestFit="1" customWidth="1"/>
    <col min="4099" max="4349" width="9.140625" style="1"/>
    <col min="4350" max="4350" width="10.7109375" style="1" bestFit="1" customWidth="1"/>
    <col min="4351" max="4351" width="25.28515625" style="1" customWidth="1"/>
    <col min="4352" max="4352" width="15" style="1" bestFit="1" customWidth="1"/>
    <col min="4353" max="4354" width="13.42578125" style="1" bestFit="1" customWidth="1"/>
    <col min="4355" max="4605" width="9.140625" style="1"/>
    <col min="4606" max="4606" width="10.7109375" style="1" bestFit="1" customWidth="1"/>
    <col min="4607" max="4607" width="25.28515625" style="1" customWidth="1"/>
    <col min="4608" max="4608" width="15" style="1" bestFit="1" customWidth="1"/>
    <col min="4609" max="4610" width="13.42578125" style="1" bestFit="1" customWidth="1"/>
    <col min="4611" max="4861" width="9.140625" style="1"/>
    <col min="4862" max="4862" width="10.7109375" style="1" bestFit="1" customWidth="1"/>
    <col min="4863" max="4863" width="25.28515625" style="1" customWidth="1"/>
    <col min="4864" max="4864" width="15" style="1" bestFit="1" customWidth="1"/>
    <col min="4865" max="4866" width="13.42578125" style="1" bestFit="1" customWidth="1"/>
    <col min="4867" max="5117" width="9.140625" style="1"/>
    <col min="5118" max="5118" width="10.7109375" style="1" bestFit="1" customWidth="1"/>
    <col min="5119" max="5119" width="25.28515625" style="1" customWidth="1"/>
    <col min="5120" max="5120" width="15" style="1" bestFit="1" customWidth="1"/>
    <col min="5121" max="5122" width="13.42578125" style="1" bestFit="1" customWidth="1"/>
    <col min="5123" max="5373" width="9.140625" style="1"/>
    <col min="5374" max="5374" width="10.7109375" style="1" bestFit="1" customWidth="1"/>
    <col min="5375" max="5375" width="25.28515625" style="1" customWidth="1"/>
    <col min="5376" max="5376" width="15" style="1" bestFit="1" customWidth="1"/>
    <col min="5377" max="5378" width="13.42578125" style="1" bestFit="1" customWidth="1"/>
    <col min="5379" max="5629" width="9.140625" style="1"/>
    <col min="5630" max="5630" width="10.7109375" style="1" bestFit="1" customWidth="1"/>
    <col min="5631" max="5631" width="25.28515625" style="1" customWidth="1"/>
    <col min="5632" max="5632" width="15" style="1" bestFit="1" customWidth="1"/>
    <col min="5633" max="5634" width="13.42578125" style="1" bestFit="1" customWidth="1"/>
    <col min="5635" max="5885" width="9.140625" style="1"/>
    <col min="5886" max="5886" width="10.7109375" style="1" bestFit="1" customWidth="1"/>
    <col min="5887" max="5887" width="25.28515625" style="1" customWidth="1"/>
    <col min="5888" max="5888" width="15" style="1" bestFit="1" customWidth="1"/>
    <col min="5889" max="5890" width="13.42578125" style="1" bestFit="1" customWidth="1"/>
    <col min="5891" max="6141" width="9.140625" style="1"/>
    <col min="6142" max="6142" width="10.7109375" style="1" bestFit="1" customWidth="1"/>
    <col min="6143" max="6143" width="25.28515625" style="1" customWidth="1"/>
    <col min="6144" max="6144" width="15" style="1" bestFit="1" customWidth="1"/>
    <col min="6145" max="6146" width="13.42578125" style="1" bestFit="1" customWidth="1"/>
    <col min="6147" max="6397" width="9.140625" style="1"/>
    <col min="6398" max="6398" width="10.7109375" style="1" bestFit="1" customWidth="1"/>
    <col min="6399" max="6399" width="25.28515625" style="1" customWidth="1"/>
    <col min="6400" max="6400" width="15" style="1" bestFit="1" customWidth="1"/>
    <col min="6401" max="6402" width="13.42578125" style="1" bestFit="1" customWidth="1"/>
    <col min="6403" max="6653" width="9.140625" style="1"/>
    <col min="6654" max="6654" width="10.7109375" style="1" bestFit="1" customWidth="1"/>
    <col min="6655" max="6655" width="25.28515625" style="1" customWidth="1"/>
    <col min="6656" max="6656" width="15" style="1" bestFit="1" customWidth="1"/>
    <col min="6657" max="6658" width="13.42578125" style="1" bestFit="1" customWidth="1"/>
    <col min="6659" max="6909" width="9.140625" style="1"/>
    <col min="6910" max="6910" width="10.7109375" style="1" bestFit="1" customWidth="1"/>
    <col min="6911" max="6911" width="25.28515625" style="1" customWidth="1"/>
    <col min="6912" max="6912" width="15" style="1" bestFit="1" customWidth="1"/>
    <col min="6913" max="6914" width="13.42578125" style="1" bestFit="1" customWidth="1"/>
    <col min="6915" max="7165" width="9.140625" style="1"/>
    <col min="7166" max="7166" width="10.7109375" style="1" bestFit="1" customWidth="1"/>
    <col min="7167" max="7167" width="25.28515625" style="1" customWidth="1"/>
    <col min="7168" max="7168" width="15" style="1" bestFit="1" customWidth="1"/>
    <col min="7169" max="7170" width="13.42578125" style="1" bestFit="1" customWidth="1"/>
    <col min="7171" max="7421" width="9.140625" style="1"/>
    <col min="7422" max="7422" width="10.7109375" style="1" bestFit="1" customWidth="1"/>
    <col min="7423" max="7423" width="25.28515625" style="1" customWidth="1"/>
    <col min="7424" max="7424" width="15" style="1" bestFit="1" customWidth="1"/>
    <col min="7425" max="7426" width="13.42578125" style="1" bestFit="1" customWidth="1"/>
    <col min="7427" max="7677" width="9.140625" style="1"/>
    <col min="7678" max="7678" width="10.7109375" style="1" bestFit="1" customWidth="1"/>
    <col min="7679" max="7679" width="25.28515625" style="1" customWidth="1"/>
    <col min="7680" max="7680" width="15" style="1" bestFit="1" customWidth="1"/>
    <col min="7681" max="7682" width="13.42578125" style="1" bestFit="1" customWidth="1"/>
    <col min="7683" max="7933" width="9.140625" style="1"/>
    <col min="7934" max="7934" width="10.7109375" style="1" bestFit="1" customWidth="1"/>
    <col min="7935" max="7935" width="25.28515625" style="1" customWidth="1"/>
    <col min="7936" max="7936" width="15" style="1" bestFit="1" customWidth="1"/>
    <col min="7937" max="7938" width="13.42578125" style="1" bestFit="1" customWidth="1"/>
    <col min="7939" max="8189" width="9.140625" style="1"/>
    <col min="8190" max="8190" width="10.7109375" style="1" bestFit="1" customWidth="1"/>
    <col min="8191" max="8191" width="25.28515625" style="1" customWidth="1"/>
    <col min="8192" max="8192" width="15" style="1" bestFit="1" customWidth="1"/>
    <col min="8193" max="8194" width="13.42578125" style="1" bestFit="1" customWidth="1"/>
    <col min="8195" max="8445" width="9.140625" style="1"/>
    <col min="8446" max="8446" width="10.7109375" style="1" bestFit="1" customWidth="1"/>
    <col min="8447" max="8447" width="25.28515625" style="1" customWidth="1"/>
    <col min="8448" max="8448" width="15" style="1" bestFit="1" customWidth="1"/>
    <col min="8449" max="8450" width="13.42578125" style="1" bestFit="1" customWidth="1"/>
    <col min="8451" max="8701" width="9.140625" style="1"/>
    <col min="8702" max="8702" width="10.7109375" style="1" bestFit="1" customWidth="1"/>
    <col min="8703" max="8703" width="25.28515625" style="1" customWidth="1"/>
    <col min="8704" max="8704" width="15" style="1" bestFit="1" customWidth="1"/>
    <col min="8705" max="8706" width="13.42578125" style="1" bestFit="1" customWidth="1"/>
    <col min="8707" max="8957" width="9.140625" style="1"/>
    <col min="8958" max="8958" width="10.7109375" style="1" bestFit="1" customWidth="1"/>
    <col min="8959" max="8959" width="25.28515625" style="1" customWidth="1"/>
    <col min="8960" max="8960" width="15" style="1" bestFit="1" customWidth="1"/>
    <col min="8961" max="8962" width="13.42578125" style="1" bestFit="1" customWidth="1"/>
    <col min="8963" max="9213" width="9.140625" style="1"/>
    <col min="9214" max="9214" width="10.7109375" style="1" bestFit="1" customWidth="1"/>
    <col min="9215" max="9215" width="25.28515625" style="1" customWidth="1"/>
    <col min="9216" max="9216" width="15" style="1" bestFit="1" customWidth="1"/>
    <col min="9217" max="9218" width="13.42578125" style="1" bestFit="1" customWidth="1"/>
    <col min="9219" max="9469" width="9.140625" style="1"/>
    <col min="9470" max="9470" width="10.7109375" style="1" bestFit="1" customWidth="1"/>
    <col min="9471" max="9471" width="25.28515625" style="1" customWidth="1"/>
    <col min="9472" max="9472" width="15" style="1" bestFit="1" customWidth="1"/>
    <col min="9473" max="9474" width="13.42578125" style="1" bestFit="1" customWidth="1"/>
    <col min="9475" max="9725" width="9.140625" style="1"/>
    <col min="9726" max="9726" width="10.7109375" style="1" bestFit="1" customWidth="1"/>
    <col min="9727" max="9727" width="25.28515625" style="1" customWidth="1"/>
    <col min="9728" max="9728" width="15" style="1" bestFit="1" customWidth="1"/>
    <col min="9729" max="9730" width="13.42578125" style="1" bestFit="1" customWidth="1"/>
    <col min="9731" max="9981" width="9.140625" style="1"/>
    <col min="9982" max="9982" width="10.7109375" style="1" bestFit="1" customWidth="1"/>
    <col min="9983" max="9983" width="25.28515625" style="1" customWidth="1"/>
    <col min="9984" max="9984" width="15" style="1" bestFit="1" customWidth="1"/>
    <col min="9985" max="9986" width="13.42578125" style="1" bestFit="1" customWidth="1"/>
    <col min="9987" max="10237" width="9.140625" style="1"/>
    <col min="10238" max="10238" width="10.7109375" style="1" bestFit="1" customWidth="1"/>
    <col min="10239" max="10239" width="25.28515625" style="1" customWidth="1"/>
    <col min="10240" max="10240" width="15" style="1" bestFit="1" customWidth="1"/>
    <col min="10241" max="10242" width="13.42578125" style="1" bestFit="1" customWidth="1"/>
    <col min="10243" max="10493" width="9.140625" style="1"/>
    <col min="10494" max="10494" width="10.7109375" style="1" bestFit="1" customWidth="1"/>
    <col min="10495" max="10495" width="25.28515625" style="1" customWidth="1"/>
    <col min="10496" max="10496" width="15" style="1" bestFit="1" customWidth="1"/>
    <col min="10497" max="10498" width="13.42578125" style="1" bestFit="1" customWidth="1"/>
    <col min="10499" max="10749" width="9.140625" style="1"/>
    <col min="10750" max="10750" width="10.7109375" style="1" bestFit="1" customWidth="1"/>
    <col min="10751" max="10751" width="25.28515625" style="1" customWidth="1"/>
    <col min="10752" max="10752" width="15" style="1" bestFit="1" customWidth="1"/>
    <col min="10753" max="10754" width="13.42578125" style="1" bestFit="1" customWidth="1"/>
    <col min="10755" max="11005" width="9.140625" style="1"/>
    <col min="11006" max="11006" width="10.7109375" style="1" bestFit="1" customWidth="1"/>
    <col min="11007" max="11007" width="25.28515625" style="1" customWidth="1"/>
    <col min="11008" max="11008" width="15" style="1" bestFit="1" customWidth="1"/>
    <col min="11009" max="11010" width="13.42578125" style="1" bestFit="1" customWidth="1"/>
    <col min="11011" max="11261" width="9.140625" style="1"/>
    <col min="11262" max="11262" width="10.7109375" style="1" bestFit="1" customWidth="1"/>
    <col min="11263" max="11263" width="25.28515625" style="1" customWidth="1"/>
    <col min="11264" max="11264" width="15" style="1" bestFit="1" customWidth="1"/>
    <col min="11265" max="11266" width="13.42578125" style="1" bestFit="1" customWidth="1"/>
    <col min="11267" max="11517" width="9.140625" style="1"/>
    <col min="11518" max="11518" width="10.7109375" style="1" bestFit="1" customWidth="1"/>
    <col min="11519" max="11519" width="25.28515625" style="1" customWidth="1"/>
    <col min="11520" max="11520" width="15" style="1" bestFit="1" customWidth="1"/>
    <col min="11521" max="11522" width="13.42578125" style="1" bestFit="1" customWidth="1"/>
    <col min="11523" max="11773" width="9.140625" style="1"/>
    <col min="11774" max="11774" width="10.7109375" style="1" bestFit="1" customWidth="1"/>
    <col min="11775" max="11775" width="25.28515625" style="1" customWidth="1"/>
    <col min="11776" max="11776" width="15" style="1" bestFit="1" customWidth="1"/>
    <col min="11777" max="11778" width="13.42578125" style="1" bestFit="1" customWidth="1"/>
    <col min="11779" max="12029" width="9.140625" style="1"/>
    <col min="12030" max="12030" width="10.7109375" style="1" bestFit="1" customWidth="1"/>
    <col min="12031" max="12031" width="25.28515625" style="1" customWidth="1"/>
    <col min="12032" max="12032" width="15" style="1" bestFit="1" customWidth="1"/>
    <col min="12033" max="12034" width="13.42578125" style="1" bestFit="1" customWidth="1"/>
    <col min="12035" max="12285" width="9.140625" style="1"/>
    <col min="12286" max="12286" width="10.7109375" style="1" bestFit="1" customWidth="1"/>
    <col min="12287" max="12287" width="25.28515625" style="1" customWidth="1"/>
    <col min="12288" max="12288" width="15" style="1" bestFit="1" customWidth="1"/>
    <col min="12289" max="12290" width="13.42578125" style="1" bestFit="1" customWidth="1"/>
    <col min="12291" max="12541" width="9.140625" style="1"/>
    <col min="12542" max="12542" width="10.7109375" style="1" bestFit="1" customWidth="1"/>
    <col min="12543" max="12543" width="25.28515625" style="1" customWidth="1"/>
    <col min="12544" max="12544" width="15" style="1" bestFit="1" customWidth="1"/>
    <col min="12545" max="12546" width="13.42578125" style="1" bestFit="1" customWidth="1"/>
    <col min="12547" max="12797" width="9.140625" style="1"/>
    <col min="12798" max="12798" width="10.7109375" style="1" bestFit="1" customWidth="1"/>
    <col min="12799" max="12799" width="25.28515625" style="1" customWidth="1"/>
    <col min="12800" max="12800" width="15" style="1" bestFit="1" customWidth="1"/>
    <col min="12801" max="12802" width="13.42578125" style="1" bestFit="1" customWidth="1"/>
    <col min="12803" max="13053" width="9.140625" style="1"/>
    <col min="13054" max="13054" width="10.7109375" style="1" bestFit="1" customWidth="1"/>
    <col min="13055" max="13055" width="25.28515625" style="1" customWidth="1"/>
    <col min="13056" max="13056" width="15" style="1" bestFit="1" customWidth="1"/>
    <col min="13057" max="13058" width="13.42578125" style="1" bestFit="1" customWidth="1"/>
    <col min="13059" max="13309" width="9.140625" style="1"/>
    <col min="13310" max="13310" width="10.7109375" style="1" bestFit="1" customWidth="1"/>
    <col min="13311" max="13311" width="25.28515625" style="1" customWidth="1"/>
    <col min="13312" max="13312" width="15" style="1" bestFit="1" customWidth="1"/>
    <col min="13313" max="13314" width="13.42578125" style="1" bestFit="1" customWidth="1"/>
    <col min="13315" max="13565" width="9.140625" style="1"/>
    <col min="13566" max="13566" width="10.7109375" style="1" bestFit="1" customWidth="1"/>
    <col min="13567" max="13567" width="25.28515625" style="1" customWidth="1"/>
    <col min="13568" max="13568" width="15" style="1" bestFit="1" customWidth="1"/>
    <col min="13569" max="13570" width="13.42578125" style="1" bestFit="1" customWidth="1"/>
    <col min="13571" max="13821" width="9.140625" style="1"/>
    <col min="13822" max="13822" width="10.7109375" style="1" bestFit="1" customWidth="1"/>
    <col min="13823" max="13823" width="25.28515625" style="1" customWidth="1"/>
    <col min="13824" max="13824" width="15" style="1" bestFit="1" customWidth="1"/>
    <col min="13825" max="13826" width="13.42578125" style="1" bestFit="1" customWidth="1"/>
    <col min="13827" max="14077" width="9.140625" style="1"/>
    <col min="14078" max="14078" width="10.7109375" style="1" bestFit="1" customWidth="1"/>
    <col min="14079" max="14079" width="25.28515625" style="1" customWidth="1"/>
    <col min="14080" max="14080" width="15" style="1" bestFit="1" customWidth="1"/>
    <col min="14081" max="14082" width="13.42578125" style="1" bestFit="1" customWidth="1"/>
    <col min="14083" max="14333" width="9.140625" style="1"/>
    <col min="14334" max="14334" width="10.7109375" style="1" bestFit="1" customWidth="1"/>
    <col min="14335" max="14335" width="25.28515625" style="1" customWidth="1"/>
    <col min="14336" max="14336" width="15" style="1" bestFit="1" customWidth="1"/>
    <col min="14337" max="14338" width="13.42578125" style="1" bestFit="1" customWidth="1"/>
    <col min="14339" max="14589" width="9.140625" style="1"/>
    <col min="14590" max="14590" width="10.7109375" style="1" bestFit="1" customWidth="1"/>
    <col min="14591" max="14591" width="25.28515625" style="1" customWidth="1"/>
    <col min="14592" max="14592" width="15" style="1" bestFit="1" customWidth="1"/>
    <col min="14593" max="14594" width="13.42578125" style="1" bestFit="1" customWidth="1"/>
    <col min="14595" max="14845" width="9.140625" style="1"/>
    <col min="14846" max="14846" width="10.7109375" style="1" bestFit="1" customWidth="1"/>
    <col min="14847" max="14847" width="25.28515625" style="1" customWidth="1"/>
    <col min="14848" max="14848" width="15" style="1" bestFit="1" customWidth="1"/>
    <col min="14849" max="14850" width="13.42578125" style="1" bestFit="1" customWidth="1"/>
    <col min="14851" max="15101" width="9.140625" style="1"/>
    <col min="15102" max="15102" width="10.7109375" style="1" bestFit="1" customWidth="1"/>
    <col min="15103" max="15103" width="25.28515625" style="1" customWidth="1"/>
    <col min="15104" max="15104" width="15" style="1" bestFit="1" customWidth="1"/>
    <col min="15105" max="15106" width="13.42578125" style="1" bestFit="1" customWidth="1"/>
    <col min="15107" max="15357" width="9.140625" style="1"/>
    <col min="15358" max="15358" width="10.7109375" style="1" bestFit="1" customWidth="1"/>
    <col min="15359" max="15359" width="25.28515625" style="1" customWidth="1"/>
    <col min="15360" max="15360" width="15" style="1" bestFit="1" customWidth="1"/>
    <col min="15361" max="15362" width="13.42578125" style="1" bestFit="1" customWidth="1"/>
    <col min="15363" max="15613" width="9.140625" style="1"/>
    <col min="15614" max="15614" width="10.7109375" style="1" bestFit="1" customWidth="1"/>
    <col min="15615" max="15615" width="25.28515625" style="1" customWidth="1"/>
    <col min="15616" max="15616" width="15" style="1" bestFit="1" customWidth="1"/>
    <col min="15617" max="15618" width="13.42578125" style="1" bestFit="1" customWidth="1"/>
    <col min="15619" max="15869" width="9.140625" style="1"/>
    <col min="15870" max="15870" width="10.7109375" style="1" bestFit="1" customWidth="1"/>
    <col min="15871" max="15871" width="25.28515625" style="1" customWidth="1"/>
    <col min="15872" max="15872" width="15" style="1" bestFit="1" customWidth="1"/>
    <col min="15873" max="15874" width="13.42578125" style="1" bestFit="1" customWidth="1"/>
    <col min="15875" max="16125" width="9.140625" style="1"/>
    <col min="16126" max="16126" width="10.7109375" style="1" bestFit="1" customWidth="1"/>
    <col min="16127" max="16127" width="25.28515625" style="1" customWidth="1"/>
    <col min="16128" max="16128" width="15" style="1" bestFit="1" customWidth="1"/>
    <col min="16129" max="16130" width="13.42578125" style="1" bestFit="1" customWidth="1"/>
    <col min="16131" max="16384" width="9.140625" style="1"/>
  </cols>
  <sheetData>
    <row r="1" spans="1:28" s="5" customFormat="1" ht="20.100000000000001" customHeight="1" x14ac:dyDescent="0.2">
      <c r="A1" s="11" t="s">
        <v>0</v>
      </c>
      <c r="B1" s="11"/>
      <c r="C1" s="11"/>
      <c r="N1" s="7"/>
    </row>
    <row r="2" spans="1:28" s="5" customFormat="1" ht="20.100000000000001" customHeight="1" x14ac:dyDescent="0.2">
      <c r="A2" s="5" t="s">
        <v>447</v>
      </c>
      <c r="N2" s="7"/>
    </row>
    <row r="3" spans="1:28" s="6" customFormat="1" ht="20.100000000000001" customHeight="1" x14ac:dyDescent="0.2">
      <c r="A3" s="287" t="s">
        <v>68</v>
      </c>
      <c r="B3" s="285" t="s">
        <v>261</v>
      </c>
      <c r="C3" s="289" t="s">
        <v>79</v>
      </c>
      <c r="D3" s="301"/>
      <c r="E3" s="278" t="s">
        <v>408</v>
      </c>
      <c r="F3" s="285" t="s">
        <v>409</v>
      </c>
      <c r="G3" s="285" t="s">
        <v>105</v>
      </c>
      <c r="H3" s="282" t="s">
        <v>26</v>
      </c>
      <c r="I3" s="283"/>
      <c r="J3" s="283"/>
      <c r="K3" s="283"/>
      <c r="L3" s="283"/>
      <c r="M3" s="284"/>
      <c r="N3" s="278" t="s">
        <v>51</v>
      </c>
      <c r="O3" s="281" t="s">
        <v>9</v>
      </c>
      <c r="P3" s="281"/>
      <c r="Q3" s="281"/>
      <c r="R3" s="281"/>
      <c r="S3" s="281"/>
      <c r="T3" s="281"/>
      <c r="U3" s="278" t="s">
        <v>52</v>
      </c>
      <c r="V3" s="281" t="s">
        <v>445</v>
      </c>
      <c r="W3" s="281"/>
      <c r="X3" s="281"/>
      <c r="Y3" s="281"/>
      <c r="Z3" s="281"/>
      <c r="AA3" s="281"/>
    </row>
    <row r="4" spans="1:28" s="6" customFormat="1" ht="20.100000000000001" customHeight="1" x14ac:dyDescent="0.2">
      <c r="A4" s="287"/>
      <c r="B4" s="288"/>
      <c r="C4" s="291"/>
      <c r="D4" s="302"/>
      <c r="E4" s="279"/>
      <c r="F4" s="288"/>
      <c r="G4" s="288"/>
      <c r="H4" s="282" t="s">
        <v>27</v>
      </c>
      <c r="I4" s="283"/>
      <c r="J4" s="284"/>
      <c r="K4" s="282" t="s">
        <v>28</v>
      </c>
      <c r="L4" s="283"/>
      <c r="M4" s="284"/>
      <c r="N4" s="279"/>
      <c r="O4" s="285" t="s">
        <v>46</v>
      </c>
      <c r="P4" s="285" t="s">
        <v>48</v>
      </c>
      <c r="Q4" s="281" t="s">
        <v>49</v>
      </c>
      <c r="R4" s="281"/>
      <c r="S4" s="281" t="s">
        <v>50</v>
      </c>
      <c r="T4" s="281"/>
      <c r="U4" s="279"/>
      <c r="V4" s="281" t="s">
        <v>1</v>
      </c>
      <c r="W4" s="281"/>
      <c r="X4" s="281"/>
      <c r="Y4" s="281" t="s">
        <v>2</v>
      </c>
      <c r="Z4" s="281"/>
      <c r="AA4" s="281"/>
    </row>
    <row r="5" spans="1:28" s="7" customFormat="1" ht="20.100000000000001" customHeight="1" x14ac:dyDescent="0.2">
      <c r="A5" s="287"/>
      <c r="B5" s="286"/>
      <c r="C5" s="293"/>
      <c r="D5" s="303"/>
      <c r="E5" s="280"/>
      <c r="F5" s="286"/>
      <c r="G5" s="286"/>
      <c r="H5" s="10" t="s">
        <v>5</v>
      </c>
      <c r="I5" s="10" t="s">
        <v>6</v>
      </c>
      <c r="J5" s="30" t="s">
        <v>7</v>
      </c>
      <c r="K5" s="10" t="s">
        <v>5</v>
      </c>
      <c r="L5" s="10" t="s">
        <v>6</v>
      </c>
      <c r="M5" s="30" t="s">
        <v>7</v>
      </c>
      <c r="N5" s="280"/>
      <c r="O5" s="286"/>
      <c r="P5" s="286"/>
      <c r="Q5" s="30" t="s">
        <v>1</v>
      </c>
      <c r="R5" s="30" t="s">
        <v>2</v>
      </c>
      <c r="S5" s="30" t="s">
        <v>1</v>
      </c>
      <c r="T5" s="30" t="s">
        <v>2</v>
      </c>
      <c r="U5" s="280"/>
      <c r="V5" s="15" t="s">
        <v>24</v>
      </c>
      <c r="W5" s="15" t="s">
        <v>25</v>
      </c>
      <c r="X5" s="15" t="s">
        <v>15</v>
      </c>
      <c r="Y5" s="15" t="s">
        <v>24</v>
      </c>
      <c r="Z5" s="15" t="s">
        <v>25</v>
      </c>
      <c r="AA5" s="15" t="s">
        <v>15</v>
      </c>
    </row>
    <row r="6" spans="1:28" s="14" customFormat="1" ht="20.100000000000001" customHeight="1" x14ac:dyDescent="0.2">
      <c r="A6" s="304" t="s">
        <v>206</v>
      </c>
      <c r="B6" s="304">
        <v>4</v>
      </c>
      <c r="C6" s="299" t="s">
        <v>177</v>
      </c>
      <c r="D6" s="34" t="s">
        <v>91</v>
      </c>
      <c r="E6" s="147" t="s">
        <v>172</v>
      </c>
      <c r="F6" s="147" t="s">
        <v>86</v>
      </c>
      <c r="G6" s="147" t="s">
        <v>173</v>
      </c>
      <c r="H6" s="140">
        <v>5</v>
      </c>
      <c r="I6" s="140">
        <v>20</v>
      </c>
      <c r="J6" s="140">
        <v>35</v>
      </c>
      <c r="K6" s="140">
        <v>10</v>
      </c>
      <c r="L6" s="140">
        <v>40</v>
      </c>
      <c r="M6" s="140">
        <v>70</v>
      </c>
      <c r="N6" s="140" t="s">
        <v>41</v>
      </c>
      <c r="O6" s="144" t="s">
        <v>54</v>
      </c>
      <c r="P6" s="140">
        <v>10</v>
      </c>
      <c r="Q6" s="140" t="s">
        <v>23</v>
      </c>
      <c r="R6" s="140" t="s">
        <v>23</v>
      </c>
      <c r="S6" s="150">
        <v>1000</v>
      </c>
      <c r="T6" s="150">
        <v>3000</v>
      </c>
      <c r="U6" s="144" t="s">
        <v>32</v>
      </c>
      <c r="V6" s="17">
        <f>IF($U6="MM1",'2020 GTCMHIC Indemnity Plans'!$D$25,IF($U6="MM2",'2020 GTCMHIC Indemnity Plans'!$F$25,IF($U6="MM3",'2020 GTCMHIC Indemnity Plans'!$H$25,IF($U6="MM5",'2020 GTCMHIC Indemnity Plans'!$J$25,IF($U6="MM6",'2020 GTCMHIC Comprehensive Plan'!$D$25,IF($U6="MM7",'2020 GTCMHIC Indemnity Plans'!$L$25,IF($U6="PPO1",'2020 GTMHIC PPO Plans'!$D$25,IF($U6="PPO2",'2020 GTMHIC PPO Plans'!$F$25,IF($U6="PPO3",'2020 GTMHIC PPO Plans'!$H$25,IF($U6="PPOT",'2020 GTMHIC PPO Plans'!$J$25,IF($U6="ACA-P",'2020 GTCMHIC Metal Level Plans'!$C$29,IF($U6="ACA-G",'2020 GTCMHIC Metal Level Plans'!$C$34,IF($U6="ACA-S",'2020 GTCMHIC Metal Level Plans'!$C$39,IF($U6="ACA-B",'2020 GTCMHIC Metal Level Plans'!$C$44," "))))))))))))))</f>
        <v>772.18</v>
      </c>
      <c r="W6" s="17">
        <f>IF($N6="3T3",'2020 GTCMHIC 3-Tier Rx Plans'!$C$30,IF($N6="3T5a",'2020 GTCMHIC 3-Tier Rx Plans'!$D$30,IF($N6="3T6",'2020 GTCMHIC 3-Tier Rx Plans'!$E$30,IF($N6="3T7",'2020 GTCMHIC 3-Tier Rx Plans'!$F$30,IF($N6="3T8",#REF!,IF($N6="3T9",'2020 GTCMHIC 3-Tier Rx Plans'!$G$30,IF($N6="3T10",'2020 GTCMHIC 3-Tier Rx Plans'!$H$30,IF($N6="3T11",'2020 GTCMHIC 3-Tier Rx Plans'!$I$30,IF($N6="3T13",'2020 GTCMHIC 3-Tier Rx Plans'!$J$30,IF($N6="ACA-P",'2020 GTCMHIC Metal Level Plans'!$C$30,IF($N6="ACA-G",'2020 GTCMHIC Metal Level Plans'!$C$35,IF($N6="ACA-S",'2020 GTCMHIC Metal Level Plans'!$C$40,IF($N6="ACA-B",'2020 GTCMHIC Metal Level Plans'!$C$45," ")))))))))))))</f>
        <v>195.29</v>
      </c>
      <c r="X6" s="17">
        <f t="shared" ref="X6" si="0">+V6+W6</f>
        <v>967.46999999999991</v>
      </c>
      <c r="Y6" s="17">
        <f>IF($U6="MM1",'2020 GTCMHIC Indemnity Plans'!$D$26,IF($U6="MM2",'2020 GTCMHIC Indemnity Plans'!$F$26,IF($U6="MM3",'2020 GTCMHIC Indemnity Plans'!$H$26,IF($U6="MM4",#REF!,IF($U6="MM5",'2020 GTCMHIC Indemnity Plans'!$J$26,IF($U6="MM6",'2020 GTCMHIC Comprehensive Plan'!$D$26,IF($U6="MM7",'2020 GTCMHIC Indemnity Plans'!$L$26,IF($U6="PPO1",'2020 GTMHIC PPO Plans'!$D$26,IF($U6="PPO2",'2020 GTMHIC PPO Plans'!$F$26,IF($U6="PPO3",'2020 GTMHIC PPO Plans'!$H$26,IF($U6="PPOT",'2020 GTMHIC PPO Plans'!$J$26,IF($U6="ACA-P",'2020 GTCMHIC Metal Level Plans'!$D$29,IF($U6="ACA-G",'2020 GTCMHIC Metal Level Plans'!$D$34,IF($U6="ACA-S",'2020 GTCMHIC Metal Level Plans'!$D$39,IF($U6="ACA-B",'2020 GTCMHIC Metal Level Plans'!$D$44," ")))))))))))))))</f>
        <v>1671.35</v>
      </c>
      <c r="Z6" s="17">
        <f>IF($N6="3T3",'2020 GTCMHIC 3-Tier Rx Plans'!$C$31,IF($N6="3T5a",'2020 GTCMHIC 3-Tier Rx Plans'!$D$31,IF($N6="3T6",'2020 GTCMHIC 3-Tier Rx Plans'!$E$31,IF($N6="3T7",'2020 GTCMHIC 3-Tier Rx Plans'!$F$31,IF($N6="3T8",#REF!,IF($N6="3T9",'2020 GTCMHIC 3-Tier Rx Plans'!$G$31,IF($N6="3T10",'2020 GTCMHIC 3-Tier Rx Plans'!$H$31,IF($N6="3T11",'2020 GTCMHIC 3-Tier Rx Plans'!$I$31,IF($N6="3T13",'2020 GTCMHIC 3-Tier Rx Plans'!$J$31,IF($N6="ACA-P",'2020 GTCMHIC Metal Level Plans'!$D$30,IF($N6="ACA-G",'2020 GTCMHIC Metal Level Plans'!$D$35,IF($N6="ACA-S",'2020 GTCMHIC Metal Level Plans'!$D$40,IF($N6="ACA-B",'2020 GTCMHIC Metal Level Plans'!$D$45," ")))))))))))))</f>
        <v>423.33</v>
      </c>
      <c r="AA6" s="17">
        <f t="shared" ref="AA6" si="1">+Y6+Z6</f>
        <v>2094.6799999999998</v>
      </c>
      <c r="AB6" s="133"/>
    </row>
    <row r="7" spans="1:28" s="14" customFormat="1" ht="20.100000000000001" customHeight="1" x14ac:dyDescent="0.2">
      <c r="A7" s="304"/>
      <c r="B7" s="304"/>
      <c r="C7" s="299"/>
      <c r="D7" s="34" t="s">
        <v>411</v>
      </c>
      <c r="E7" s="147" t="s">
        <v>174</v>
      </c>
      <c r="F7" s="147" t="s">
        <v>95</v>
      </c>
      <c r="G7" s="147" t="s">
        <v>173</v>
      </c>
      <c r="H7" s="140">
        <v>5</v>
      </c>
      <c r="I7" s="140">
        <v>20</v>
      </c>
      <c r="J7" s="140">
        <v>35</v>
      </c>
      <c r="K7" s="140">
        <v>10</v>
      </c>
      <c r="L7" s="140">
        <v>40</v>
      </c>
      <c r="M7" s="140">
        <v>70</v>
      </c>
      <c r="N7" s="140" t="s">
        <v>41</v>
      </c>
      <c r="O7" s="144" t="s">
        <v>54</v>
      </c>
      <c r="P7" s="140">
        <v>10</v>
      </c>
      <c r="Q7" s="140" t="s">
        <v>23</v>
      </c>
      <c r="R7" s="140" t="s">
        <v>23</v>
      </c>
      <c r="S7" s="150">
        <v>1000</v>
      </c>
      <c r="T7" s="150">
        <v>3000</v>
      </c>
      <c r="U7" s="144" t="s">
        <v>32</v>
      </c>
      <c r="V7" s="17">
        <f>IF($U7="MM1",'2020 GTCMHIC Indemnity Plans'!$D$25,IF($U7="MM2",'2020 GTCMHIC Indemnity Plans'!$F$25,IF($U7="MM3",'2020 GTCMHIC Indemnity Plans'!$H$25,IF($U7="MM5",'2020 GTCMHIC Indemnity Plans'!$J$25,IF($U7="MM6",'2020 GTCMHIC Comprehensive Plan'!$D$25,IF($U7="MM7",'2020 GTCMHIC Indemnity Plans'!$L$25,IF($U7="PPO1",'2020 GTMHIC PPO Plans'!$D$25,IF($U7="PPO2",'2020 GTMHIC PPO Plans'!$F$25,IF($U7="PPO3",'2020 GTMHIC PPO Plans'!$H$25,IF($U7="PPOT",'2020 GTMHIC PPO Plans'!$J$25,IF($U7="ACA-P",'2020 GTCMHIC Metal Level Plans'!$C$29,IF($U7="ACA-G",'2020 GTCMHIC Metal Level Plans'!$C$34,IF($U7="ACA-S",'2020 GTCMHIC Metal Level Plans'!$C$39,IF($U7="ACA-B",'2020 GTCMHIC Metal Level Plans'!$C$44," "))))))))))))))</f>
        <v>772.18</v>
      </c>
      <c r="W7" s="17">
        <f>IF($N7="3T3",'2020 GTCMHIC 3-Tier Rx Plans'!$C$30,IF($N7="3T5a",'2020 GTCMHIC 3-Tier Rx Plans'!$D$30,IF($N7="3T6",'2020 GTCMHIC 3-Tier Rx Plans'!$E$30,IF($N7="3T7",'2020 GTCMHIC 3-Tier Rx Plans'!$F$30,IF($N7="3T8",#REF!,IF($N7="3T9",'2020 GTCMHIC 3-Tier Rx Plans'!$G$30,IF($N7="3T10",'2020 GTCMHIC 3-Tier Rx Plans'!$H$30,IF($N7="3T11",'2020 GTCMHIC 3-Tier Rx Plans'!$I$30,IF($N7="3T13",'2020 GTCMHIC 3-Tier Rx Plans'!$J$30,IF($N7="ACA-P",'2020 GTCMHIC Metal Level Plans'!$C$30,IF($N7="ACA-G",'2020 GTCMHIC Metal Level Plans'!$C$35,IF($N7="ACA-S",'2020 GTCMHIC Metal Level Plans'!$C$40,IF($N7="ACA-B",'2020 GTCMHIC Metal Level Plans'!$C$45," ")))))))))))))</f>
        <v>195.29</v>
      </c>
      <c r="X7" s="17">
        <f t="shared" ref="X7:X57" si="2">+V7+W7</f>
        <v>967.46999999999991</v>
      </c>
      <c r="Y7" s="17">
        <f>IF($U7="MM1",'2020 GTCMHIC Indemnity Plans'!$D$26,IF($U7="MM2",'2020 GTCMHIC Indemnity Plans'!$F$26,IF($U7="MM3",'2020 GTCMHIC Indemnity Plans'!$H$26,IF($U7="MM4",#REF!,IF($U7="MM5",'2020 GTCMHIC Indemnity Plans'!$J$26,IF($U7="MM6",'2020 GTCMHIC Comprehensive Plan'!$D$26,IF($U7="MM7",'2020 GTCMHIC Indemnity Plans'!$L$26,IF($U7="PPO1",'2020 GTMHIC PPO Plans'!$D$26,IF($U7="PPO2",'2020 GTMHIC PPO Plans'!$F$26,IF($U7="PPO3",'2020 GTMHIC PPO Plans'!$H$26,IF($U7="PPOT",'2020 GTMHIC PPO Plans'!$J$26,IF($U7="ACA-P",'2020 GTCMHIC Metal Level Plans'!$D$29,IF($U7="ACA-G",'2020 GTCMHIC Metal Level Plans'!$D$34,IF($U7="ACA-S",'2020 GTCMHIC Metal Level Plans'!$D$39,IF($U7="ACA-B",'2020 GTCMHIC Metal Level Plans'!$D$44," ")))))))))))))))</f>
        <v>1671.35</v>
      </c>
      <c r="Z7" s="17">
        <f>IF($N7="3T3",'2020 GTCMHIC 3-Tier Rx Plans'!$C$31,IF($N7="3T5a",'2020 GTCMHIC 3-Tier Rx Plans'!$D$31,IF($N7="3T6",'2020 GTCMHIC 3-Tier Rx Plans'!$E$31,IF($N7="3T7",'2020 GTCMHIC 3-Tier Rx Plans'!$F$31,IF($N7="3T8",#REF!,IF($N7="3T9",'2020 GTCMHIC 3-Tier Rx Plans'!$G$31,IF($N7="3T10",'2020 GTCMHIC 3-Tier Rx Plans'!$H$31,IF($N7="3T11",'2020 GTCMHIC 3-Tier Rx Plans'!$I$31,IF($N7="3T13",'2020 GTCMHIC 3-Tier Rx Plans'!$J$31,IF($N7="ACA-P",'2020 GTCMHIC Metal Level Plans'!$D$30,IF($N7="ACA-G",'2020 GTCMHIC Metal Level Plans'!$D$35,IF($N7="ACA-S",'2020 GTCMHIC Metal Level Plans'!$D$40,IF($N7="ACA-B",'2020 GTCMHIC Metal Level Plans'!$D$45," ")))))))))))))</f>
        <v>423.33</v>
      </c>
      <c r="AA7" s="17">
        <f t="shared" ref="AA7:AA57" si="3">+Y7+Z7</f>
        <v>2094.6799999999998</v>
      </c>
    </row>
    <row r="8" spans="1:28" s="14" customFormat="1" ht="20.100000000000001" customHeight="1" x14ac:dyDescent="0.2">
      <c r="A8" s="304"/>
      <c r="B8" s="304"/>
      <c r="C8" s="299"/>
      <c r="D8" s="34" t="s">
        <v>410</v>
      </c>
      <c r="E8" s="147" t="s">
        <v>175</v>
      </c>
      <c r="F8" s="147" t="s">
        <v>176</v>
      </c>
      <c r="G8" s="147" t="s">
        <v>227</v>
      </c>
      <c r="H8" s="140">
        <v>5</v>
      </c>
      <c r="I8" s="140">
        <v>20</v>
      </c>
      <c r="J8" s="140">
        <v>35</v>
      </c>
      <c r="K8" s="140">
        <v>10</v>
      </c>
      <c r="L8" s="140">
        <v>40</v>
      </c>
      <c r="M8" s="140">
        <v>70</v>
      </c>
      <c r="N8" s="140" t="s">
        <v>41</v>
      </c>
      <c r="O8" s="144" t="s">
        <v>47</v>
      </c>
      <c r="P8" s="140" t="s">
        <v>23</v>
      </c>
      <c r="Q8" s="140">
        <v>100</v>
      </c>
      <c r="R8" s="140">
        <v>200</v>
      </c>
      <c r="S8" s="150">
        <v>200</v>
      </c>
      <c r="T8" s="150">
        <v>400</v>
      </c>
      <c r="U8" s="144" t="s">
        <v>36</v>
      </c>
      <c r="V8" s="17">
        <f>IF($U8="MM1",'2020 GTCMHIC Indemnity Plans'!$D$25,IF($U8="MM2",'2020 GTCMHIC Indemnity Plans'!$F$25,IF($U8="MM3",'2020 GTCMHIC Indemnity Plans'!$H$25,IF($U8="MM5",'2020 GTCMHIC Indemnity Plans'!$J$25,IF($U8="MM6",'2020 GTCMHIC Comprehensive Plan'!$D$25,IF($U8="MM7",'2020 GTCMHIC Indemnity Plans'!$L$25,IF($U8="PPO1",'2020 GTMHIC PPO Plans'!$D$25,IF($U8="PPO2",'2020 GTMHIC PPO Plans'!$F$25,IF($U8="PPO3",'2020 GTMHIC PPO Plans'!$H$25,IF($U8="PPOT",'2020 GTMHIC PPO Plans'!$J$25,IF($U8="ACA-P",'2020 GTCMHIC Metal Level Plans'!$C$29,IF($U8="ACA-G",'2020 GTCMHIC Metal Level Plans'!$C$34,IF($U8="ACA-S",'2020 GTCMHIC Metal Level Plans'!$C$39,IF($U8="ACA-B",'2020 GTCMHIC Metal Level Plans'!$C$44," "))))))))))))))</f>
        <v>787.82</v>
      </c>
      <c r="W8" s="17">
        <f>IF($N8="3T3",'2020 GTCMHIC 3-Tier Rx Plans'!$C$30,IF($N8="3T5a",'2020 GTCMHIC 3-Tier Rx Plans'!$D$30,IF($N8="3T6",'2020 GTCMHIC 3-Tier Rx Plans'!$E$30,IF($N8="3T7",'2020 GTCMHIC 3-Tier Rx Plans'!$F$30,IF($N8="3T8",#REF!,IF($N8="3T9",'2020 GTCMHIC 3-Tier Rx Plans'!$G$30,IF($N8="3T10",'2020 GTCMHIC 3-Tier Rx Plans'!$H$30,IF($N8="3T11",'2020 GTCMHIC 3-Tier Rx Plans'!$I$30,IF($N8="3T13",'2020 GTCMHIC 3-Tier Rx Plans'!$J$30,IF($N8="ACA-P",'2020 GTCMHIC Metal Level Plans'!$C$30,IF($N8="ACA-G",'2020 GTCMHIC Metal Level Plans'!$C$35,IF($N8="ACA-S",'2020 GTCMHIC Metal Level Plans'!$C$40,IF($N8="ACA-B",'2020 GTCMHIC Metal Level Plans'!$C$45," ")))))))))))))</f>
        <v>195.29</v>
      </c>
      <c r="X8" s="17">
        <f t="shared" si="2"/>
        <v>983.11</v>
      </c>
      <c r="Y8" s="17">
        <f>IF($U8="MM1",'2020 GTCMHIC Indemnity Plans'!$D$26,IF($U8="MM2",'2020 GTCMHIC Indemnity Plans'!$F$26,IF($U8="MM3",'2020 GTCMHIC Indemnity Plans'!$H$26,IF($U8="MM4",#REF!,IF($U8="MM5",'2020 GTCMHIC Indemnity Plans'!$J$26,IF($U8="MM6",'2020 GTCMHIC Comprehensive Plan'!$D$26,IF($U8="MM7",'2020 GTCMHIC Indemnity Plans'!$L$26,IF($U8="PPO1",'2020 GTMHIC PPO Plans'!$D$26,IF($U8="PPO2",'2020 GTMHIC PPO Plans'!$F$26,IF($U8="PPO3",'2020 GTMHIC PPO Plans'!$H$26,IF($U8="PPOT",'2020 GTMHIC PPO Plans'!$J$26,IF($U8="ACA-P",'2020 GTCMHIC Metal Level Plans'!$D$29,IF($U8="ACA-G",'2020 GTCMHIC Metal Level Plans'!$D$34,IF($U8="ACA-S",'2020 GTCMHIC Metal Level Plans'!$D$39,IF($U8="ACA-B",'2020 GTCMHIC Metal Level Plans'!$D$44," ")))))))))))))))</f>
        <v>1707.55</v>
      </c>
      <c r="Z8" s="17">
        <f>IF($N8="3T3",'2020 GTCMHIC 3-Tier Rx Plans'!$C$31,IF($N8="3T5a",'2020 GTCMHIC 3-Tier Rx Plans'!$D$31,IF($N8="3T6",'2020 GTCMHIC 3-Tier Rx Plans'!$E$31,IF($N8="3T7",'2020 GTCMHIC 3-Tier Rx Plans'!$F$31,IF($N8="3T8",#REF!,IF($N8="3T9",'2020 GTCMHIC 3-Tier Rx Plans'!$G$31,IF($N8="3T10",'2020 GTCMHIC 3-Tier Rx Plans'!$H$31,IF($N8="3T11",'2020 GTCMHIC 3-Tier Rx Plans'!$I$31,IF($N8="3T13",'2020 GTCMHIC 3-Tier Rx Plans'!$J$31,IF($N8="ACA-P",'2020 GTCMHIC Metal Level Plans'!$D$30,IF($N8="ACA-G",'2020 GTCMHIC Metal Level Plans'!$D$35,IF($N8="ACA-S",'2020 GTCMHIC Metal Level Plans'!$D$40,IF($N8="ACA-B",'2020 GTCMHIC Metal Level Plans'!$D$45," ")))))))))))))</f>
        <v>423.33</v>
      </c>
      <c r="AA8" s="17">
        <f t="shared" si="3"/>
        <v>2130.88</v>
      </c>
    </row>
    <row r="9" spans="1:28" s="14" customFormat="1" ht="20.100000000000001" customHeight="1" x14ac:dyDescent="0.2">
      <c r="A9" s="304"/>
      <c r="B9" s="304"/>
      <c r="C9" s="299"/>
      <c r="D9" s="34" t="s">
        <v>413</v>
      </c>
      <c r="E9" s="153" t="s">
        <v>414</v>
      </c>
      <c r="F9" s="153" t="s">
        <v>415</v>
      </c>
      <c r="G9" s="153" t="s">
        <v>227</v>
      </c>
      <c r="H9" s="150">
        <v>5</v>
      </c>
      <c r="I9" s="150">
        <v>20</v>
      </c>
      <c r="J9" s="150">
        <v>35</v>
      </c>
      <c r="K9" s="150">
        <v>10</v>
      </c>
      <c r="L9" s="150">
        <v>40</v>
      </c>
      <c r="M9" s="150">
        <v>70</v>
      </c>
      <c r="N9" s="150" t="s">
        <v>41</v>
      </c>
      <c r="O9" s="157" t="s">
        <v>47</v>
      </c>
      <c r="P9" s="150" t="s">
        <v>23</v>
      </c>
      <c r="Q9" s="150">
        <v>100</v>
      </c>
      <c r="R9" s="150">
        <v>200</v>
      </c>
      <c r="S9" s="150">
        <v>200</v>
      </c>
      <c r="T9" s="150">
        <v>400</v>
      </c>
      <c r="U9" s="157" t="s">
        <v>36</v>
      </c>
      <c r="V9" s="17">
        <f>IF($U9="MM1",'2020 GTCMHIC Indemnity Plans'!$D$25,IF($U9="MM2",'2020 GTCMHIC Indemnity Plans'!$F$25,IF($U9="MM3",'2020 GTCMHIC Indemnity Plans'!$H$25,IF($U9="MM5",'2020 GTCMHIC Indemnity Plans'!$J$25,IF($U9="MM6",'2020 GTCMHIC Comprehensive Plan'!$D$25,IF($U9="MM7",'2020 GTCMHIC Indemnity Plans'!$L$25,IF($U9="PPO1",'2020 GTMHIC PPO Plans'!$D$25,IF($U9="PPO2",'2020 GTMHIC PPO Plans'!$F$25,IF($U9="PPO3",'2020 GTMHIC PPO Plans'!$H$25,IF($U9="PPOT",'2020 GTMHIC PPO Plans'!$J$25,IF($U9="ACA-P",'2020 GTCMHIC Metal Level Plans'!$C$29,IF($U9="ACA-G",'2020 GTCMHIC Metal Level Plans'!$C$34,IF($U9="ACA-S",'2020 GTCMHIC Metal Level Plans'!$C$39,IF($U9="ACA-B",'2020 GTCMHIC Metal Level Plans'!$C$44," "))))))))))))))</f>
        <v>787.82</v>
      </c>
      <c r="W9" s="17">
        <f>IF($N9="3T3",'2020 GTCMHIC 3-Tier Rx Plans'!$C$30,IF($N9="3T5a",'2020 GTCMHIC 3-Tier Rx Plans'!$D$30,IF($N9="3T6",'2020 GTCMHIC 3-Tier Rx Plans'!$E$30,IF($N9="3T7",'2020 GTCMHIC 3-Tier Rx Plans'!$F$30,IF($N9="3T8",#REF!,IF($N9="3T9",'2020 GTCMHIC 3-Tier Rx Plans'!$G$30,IF($N9="3T10",'2020 GTCMHIC 3-Tier Rx Plans'!$H$30,IF($N9="3T11",'2020 GTCMHIC 3-Tier Rx Plans'!$I$30,IF($N9="3T13",'2020 GTCMHIC 3-Tier Rx Plans'!$J$30,IF($N9="ACA-P",'2020 GTCMHIC Metal Level Plans'!$C$30,IF($N9="ACA-G",'2020 GTCMHIC Metal Level Plans'!$C$35,IF($N9="ACA-S",'2020 GTCMHIC Metal Level Plans'!$C$40,IF($N9="ACA-B",'2020 GTCMHIC Metal Level Plans'!$C$45," ")))))))))))))</f>
        <v>195.29</v>
      </c>
      <c r="X9" s="17">
        <f t="shared" ref="X9" si="4">+V9+W9</f>
        <v>983.11</v>
      </c>
      <c r="Y9" s="17">
        <f>IF($U9="MM1",'2020 GTCMHIC Indemnity Plans'!$D$26,IF($U9="MM2",'2020 GTCMHIC Indemnity Plans'!$F$26,IF($U9="MM3",'2020 GTCMHIC Indemnity Plans'!$H$26,IF($U9="MM4",#REF!,IF($U9="MM5",'2020 GTCMHIC Indemnity Plans'!$J$26,IF($U9="MM6",'2020 GTCMHIC Comprehensive Plan'!$D$26,IF($U9="MM7",'2020 GTCMHIC Indemnity Plans'!$L$26,IF($U9="PPO1",'2020 GTMHIC PPO Plans'!$D$26,IF($U9="PPO2",'2020 GTMHIC PPO Plans'!$F$26,IF($U9="PPO3",'2020 GTMHIC PPO Plans'!$H$26,IF($U9="PPOT",'2020 GTMHIC PPO Plans'!$J$26,IF($U9="ACA-P",'2020 GTCMHIC Metal Level Plans'!$D$29,IF($U9="ACA-G",'2020 GTCMHIC Metal Level Plans'!$D$34,IF($U9="ACA-S",'2020 GTCMHIC Metal Level Plans'!$D$39,IF($U9="ACA-B",'2020 GTCMHIC Metal Level Plans'!$D$44," ")))))))))))))))</f>
        <v>1707.55</v>
      </c>
      <c r="Z9" s="17">
        <f>IF($N9="3T3",'2020 GTCMHIC 3-Tier Rx Plans'!$C$31,IF($N9="3T5a",'2020 GTCMHIC 3-Tier Rx Plans'!$D$31,IF($N9="3T6",'2020 GTCMHIC 3-Tier Rx Plans'!$E$31,IF($N9="3T7",'2020 GTCMHIC 3-Tier Rx Plans'!$F$31,IF($N9="3T8",#REF!,IF($N9="3T9",'2020 GTCMHIC 3-Tier Rx Plans'!$G$31,IF($N9="3T10",'2020 GTCMHIC 3-Tier Rx Plans'!$H$31,IF($N9="3T11",'2020 GTCMHIC 3-Tier Rx Plans'!$I$31,IF($N9="3T13",'2020 GTCMHIC 3-Tier Rx Plans'!$J$31,IF($N9="ACA-P",'2020 GTCMHIC Metal Level Plans'!$D$30,IF($N9="ACA-G",'2020 GTCMHIC Metal Level Plans'!$D$35,IF($N9="ACA-S",'2020 GTCMHIC Metal Level Plans'!$D$40,IF($N9="ACA-B",'2020 GTCMHIC Metal Level Plans'!$D$45," ")))))))))))))</f>
        <v>423.33</v>
      </c>
      <c r="AA9" s="17">
        <f t="shared" ref="AA9" si="5">+Y9+Z9</f>
        <v>2130.88</v>
      </c>
    </row>
    <row r="10" spans="1:28" s="14" customFormat="1" ht="20.100000000000001" customHeight="1" x14ac:dyDescent="0.2">
      <c r="A10" s="304"/>
      <c r="B10" s="304"/>
      <c r="C10" s="299"/>
      <c r="D10" s="34" t="s">
        <v>419</v>
      </c>
      <c r="E10" s="153" t="s">
        <v>179</v>
      </c>
      <c r="F10" s="153" t="s">
        <v>86</v>
      </c>
      <c r="G10" s="153" t="s">
        <v>180</v>
      </c>
      <c r="H10" s="21">
        <v>0.2</v>
      </c>
      <c r="I10" s="21">
        <v>0.2</v>
      </c>
      <c r="J10" s="21">
        <v>0.4</v>
      </c>
      <c r="K10" s="21">
        <v>0.15</v>
      </c>
      <c r="L10" s="21">
        <v>0.15</v>
      </c>
      <c r="M10" s="21">
        <v>0.4</v>
      </c>
      <c r="N10" s="150" t="s">
        <v>44</v>
      </c>
      <c r="O10" s="157" t="s">
        <v>56</v>
      </c>
      <c r="P10" s="150" t="s">
        <v>23</v>
      </c>
      <c r="Q10" s="150">
        <v>500</v>
      </c>
      <c r="R10" s="150">
        <v>1500</v>
      </c>
      <c r="S10" s="150">
        <v>2500</v>
      </c>
      <c r="T10" s="150">
        <v>7500</v>
      </c>
      <c r="U10" s="157" t="s">
        <v>38</v>
      </c>
      <c r="V10" s="17">
        <f>IF($U10="MM1",'2020 GTCMHIC Indemnity Plans'!$D$25,IF($U10="MM2",'2020 GTCMHIC Indemnity Plans'!$F$25,IF($U10="MM3",'2020 GTCMHIC Indemnity Plans'!$H$25,IF($U10="MM5",'2020 GTCMHIC Indemnity Plans'!$J$25,IF($U10="MM6",'2020 GTCMHIC Comprehensive Plan'!$D$25,IF($U10="MM7",'2020 GTCMHIC Indemnity Plans'!$L$25,IF($U10="PPO1",'2020 GTMHIC PPO Plans'!$D$25,IF($U10="PPO2",'2020 GTMHIC PPO Plans'!$F$25,IF($U10="PPO3",'2020 GTMHIC PPO Plans'!$H$25,IF($U10="PPOT",'2020 GTMHIC PPO Plans'!$J$25,IF($U10="ACA-P",'2020 GTCMHIC Metal Level Plans'!$C$29,IF($U10="ACA-G",'2020 GTCMHIC Metal Level Plans'!$C$34,IF($U10="ACA-S",'2020 GTCMHIC Metal Level Plans'!$C$39,IF($U10="ACA-B",'2020 GTCMHIC Metal Level Plans'!$C$44," "))))))))))))))</f>
        <v>610.35</v>
      </c>
      <c r="W10" s="17">
        <f>IF($N10="3T3",'2020 GTCMHIC 3-Tier Rx Plans'!$C$30,IF($N10="3T5a",'2020 GTCMHIC 3-Tier Rx Plans'!$D$30,IF($N10="3T6",'2020 GTCMHIC 3-Tier Rx Plans'!$E$30,IF($N10="3T7",'2020 GTCMHIC 3-Tier Rx Plans'!$F$30,IF($N10="3T8",#REF!,IF($N10="3T9",'2020 GTCMHIC 3-Tier Rx Plans'!$G$30,IF($N10="3T10",'2020 GTCMHIC 3-Tier Rx Plans'!$H$30,IF($N10="3T11",'2020 GTCMHIC 3-Tier Rx Plans'!$I$30,IF($N10="3T13",'2020 GTCMHIC 3-Tier Rx Plans'!$J$30,IF($N10="ACA-P",'2020 GTCMHIC Metal Level Plans'!$C$30,IF($N10="ACA-G",'2020 GTCMHIC Metal Level Plans'!$C$35,IF($N10="ACA-S",'2020 GTCMHIC Metal Level Plans'!$C$40,IF($N10="ACA-B",'2020 GTCMHIC Metal Level Plans'!$C$45," ")))))))))))))</f>
        <v>123.29</v>
      </c>
      <c r="X10" s="17">
        <f>+V10+W10</f>
        <v>733.64</v>
      </c>
      <c r="Y10" s="17">
        <f>IF($U10="MM1",'2020 GTCMHIC Indemnity Plans'!$D$26,IF($U10="MM2",'2020 GTCMHIC Indemnity Plans'!$F$26,IF($U10="MM3",'2020 GTCMHIC Indemnity Plans'!$H$26,IF($U10="MM4",#REF!,IF($U10="MM5",'2020 GTCMHIC Indemnity Plans'!$J$26,IF($U10="MM6",'2020 GTCMHIC Comprehensive Plan'!$D$26,IF($U10="MM7",'2020 GTCMHIC Indemnity Plans'!$L$26,IF($U10="PPO1",'2020 GTMHIC PPO Plans'!$D$26,IF($U10="PPO2",'2020 GTMHIC PPO Plans'!$F$26,IF($U10="PPO3",'2020 GTMHIC PPO Plans'!$H$26,IF($U10="PPOT",'2020 GTMHIC PPO Plans'!$J$26,IF($U10="ACA-P",'2020 GTCMHIC Metal Level Plans'!$D$29,IF($U10="ACA-G",'2020 GTCMHIC Metal Level Plans'!$D$34,IF($U10="ACA-S",'2020 GTCMHIC Metal Level Plans'!$D$39,IF($U10="ACA-B",'2020 GTCMHIC Metal Level Plans'!$D$44," ")))))))))))))))</f>
        <v>1320.36</v>
      </c>
      <c r="Z10" s="17">
        <f>IF($N10="3T3",'2020 GTCMHIC 3-Tier Rx Plans'!$C$31,IF($N10="3T5a",'2020 GTCMHIC 3-Tier Rx Plans'!$D$31,IF($N10="3T6",'2020 GTCMHIC 3-Tier Rx Plans'!$E$31,IF($N10="3T7",'2020 GTCMHIC 3-Tier Rx Plans'!$F$31,IF($N10="3T8",#REF!,IF($N10="3T9",'2020 GTCMHIC 3-Tier Rx Plans'!$G$31,IF($N10="3T10",'2020 GTCMHIC 3-Tier Rx Plans'!$H$31,IF($N10="3T11",'2020 GTCMHIC 3-Tier Rx Plans'!$I$31,IF($N10="3T13",'2020 GTCMHIC 3-Tier Rx Plans'!$J$31,IF($N10="ACA-P",'2020 GTCMHIC Metal Level Plans'!$D$30,IF($N10="ACA-G",'2020 GTCMHIC Metal Level Plans'!$D$35,IF($N10="ACA-S",'2020 GTCMHIC Metal Level Plans'!$D$40,IF($N10="ACA-B",'2020 GTCMHIC Metal Level Plans'!$D$45," ")))))))))))))</f>
        <v>267.26</v>
      </c>
      <c r="AA10" s="17">
        <f>+Y10+Z10</f>
        <v>1587.62</v>
      </c>
    </row>
    <row r="11" spans="1:28" s="14" customFormat="1" ht="20.100000000000001" customHeight="1" x14ac:dyDescent="0.2">
      <c r="A11" s="304"/>
      <c r="B11" s="304"/>
      <c r="C11" s="299"/>
      <c r="D11" s="34" t="s">
        <v>420</v>
      </c>
      <c r="E11" s="153" t="s">
        <v>421</v>
      </c>
      <c r="F11" s="153" t="s">
        <v>95</v>
      </c>
      <c r="G11" s="153" t="s">
        <v>180</v>
      </c>
      <c r="H11" s="21">
        <v>0.2</v>
      </c>
      <c r="I11" s="21">
        <v>0.2</v>
      </c>
      <c r="J11" s="21">
        <v>0.4</v>
      </c>
      <c r="K11" s="21">
        <v>0.15</v>
      </c>
      <c r="L11" s="21">
        <v>0.15</v>
      </c>
      <c r="M11" s="21">
        <v>0.4</v>
      </c>
      <c r="N11" s="150" t="s">
        <v>44</v>
      </c>
      <c r="O11" s="157" t="s">
        <v>56</v>
      </c>
      <c r="P11" s="150" t="s">
        <v>23</v>
      </c>
      <c r="Q11" s="150">
        <v>500</v>
      </c>
      <c r="R11" s="150">
        <v>1500</v>
      </c>
      <c r="S11" s="150">
        <v>2500</v>
      </c>
      <c r="T11" s="150">
        <v>7500</v>
      </c>
      <c r="U11" s="157" t="s">
        <v>38</v>
      </c>
      <c r="V11" s="17">
        <f>IF($U11="MM1",'2020 GTCMHIC Indemnity Plans'!$D$25,IF($U11="MM2",'2020 GTCMHIC Indemnity Plans'!$F$25,IF($U11="MM3",'2020 GTCMHIC Indemnity Plans'!$H$25,IF($U11="MM5",'2020 GTCMHIC Indemnity Plans'!$J$25,IF($U11="MM6",'2020 GTCMHIC Comprehensive Plan'!$D$25,IF($U11="MM7",'2020 GTCMHIC Indemnity Plans'!$L$25,IF($U11="PPO1",'2020 GTMHIC PPO Plans'!$D$25,IF($U11="PPO2",'2020 GTMHIC PPO Plans'!$F$25,IF($U11="PPO3",'2020 GTMHIC PPO Plans'!$H$25,IF($U11="PPOT",'2020 GTMHIC PPO Plans'!$J$25,IF($U11="ACA-P",'2020 GTCMHIC Metal Level Plans'!$C$29,IF($U11="ACA-G",'2020 GTCMHIC Metal Level Plans'!$C$34,IF($U11="ACA-S",'2020 GTCMHIC Metal Level Plans'!$C$39,IF($U11="ACA-B",'2020 GTCMHIC Metal Level Plans'!$C$44," "))))))))))))))</f>
        <v>610.35</v>
      </c>
      <c r="W11" s="17">
        <f>IF($N11="3T3",'2020 GTCMHIC 3-Tier Rx Plans'!$C$30,IF($N11="3T5a",'2020 GTCMHIC 3-Tier Rx Plans'!$D$30,IF($N11="3T6",'2020 GTCMHIC 3-Tier Rx Plans'!$E$30,IF($N11="3T7",'2020 GTCMHIC 3-Tier Rx Plans'!$F$30,IF($N11="3T8",#REF!,IF($N11="3T9",'2020 GTCMHIC 3-Tier Rx Plans'!$G$30,IF($N11="3T10",'2020 GTCMHIC 3-Tier Rx Plans'!$H$30,IF($N11="3T11",'2020 GTCMHIC 3-Tier Rx Plans'!$I$30,IF($N11="3T13",'2020 GTCMHIC 3-Tier Rx Plans'!$J$30,IF($N11="ACA-P",'2020 GTCMHIC Metal Level Plans'!$C$30,IF($N11="ACA-G",'2020 GTCMHIC Metal Level Plans'!$C$35,IF($N11="ACA-S",'2020 GTCMHIC Metal Level Plans'!$C$40,IF($N11="ACA-B",'2020 GTCMHIC Metal Level Plans'!$C$45," ")))))))))))))</f>
        <v>123.29</v>
      </c>
      <c r="X11" s="17">
        <f>+V11+W11</f>
        <v>733.64</v>
      </c>
      <c r="Y11" s="17">
        <f>IF($U11="MM1",'2020 GTCMHIC Indemnity Plans'!$D$26,IF($U11="MM2",'2020 GTCMHIC Indemnity Plans'!$F$26,IF($U11="MM3",'2020 GTCMHIC Indemnity Plans'!$H$26,IF($U11="MM4",#REF!,IF($U11="MM5",'2020 GTCMHIC Indemnity Plans'!$J$26,IF($U11="MM6",'2020 GTCMHIC Comprehensive Plan'!$D$26,IF($U11="MM7",'2020 GTCMHIC Indemnity Plans'!$L$26,IF($U11="PPO1",'2020 GTMHIC PPO Plans'!$D$26,IF($U11="PPO2",'2020 GTMHIC PPO Plans'!$F$26,IF($U11="PPO3",'2020 GTMHIC PPO Plans'!$H$26,IF($U11="PPOT",'2020 GTMHIC PPO Plans'!$J$26,IF($U11="ACA-P",'2020 GTCMHIC Metal Level Plans'!$D$29,IF($U11="ACA-G",'2020 GTCMHIC Metal Level Plans'!$D$34,IF($U11="ACA-S",'2020 GTCMHIC Metal Level Plans'!$D$39,IF($U11="ACA-B",'2020 GTCMHIC Metal Level Plans'!$D$44," ")))))))))))))))</f>
        <v>1320.36</v>
      </c>
      <c r="Z11" s="17">
        <f>IF($N11="3T3",'2020 GTCMHIC 3-Tier Rx Plans'!$C$31,IF($N11="3T5a",'2020 GTCMHIC 3-Tier Rx Plans'!$D$31,IF($N11="3T6",'2020 GTCMHIC 3-Tier Rx Plans'!$E$31,IF($N11="3T7",'2020 GTCMHIC 3-Tier Rx Plans'!$F$31,IF($N11="3T8",#REF!,IF($N11="3T9",'2020 GTCMHIC 3-Tier Rx Plans'!$G$31,IF($N11="3T10",'2020 GTCMHIC 3-Tier Rx Plans'!$H$31,IF($N11="3T11",'2020 GTCMHIC 3-Tier Rx Plans'!$I$31,IF($N11="3T13",'2020 GTCMHIC 3-Tier Rx Plans'!$J$31,IF($N11="ACA-P",'2020 GTCMHIC Metal Level Plans'!$D$30,IF($N11="ACA-G",'2020 GTCMHIC Metal Level Plans'!$D$35,IF($N11="ACA-S",'2020 GTCMHIC Metal Level Plans'!$D$40,IF($N11="ACA-B",'2020 GTCMHIC Metal Level Plans'!$D$45," ")))))))))))))</f>
        <v>267.26</v>
      </c>
      <c r="AA11" s="17">
        <f>+Y11+Z11</f>
        <v>1587.62</v>
      </c>
    </row>
    <row r="12" spans="1:28" s="14" customFormat="1" ht="20.100000000000001" customHeight="1" x14ac:dyDescent="0.2">
      <c r="A12" s="304"/>
      <c r="B12" s="304"/>
      <c r="C12" s="299"/>
      <c r="D12" s="34" t="s">
        <v>93</v>
      </c>
      <c r="E12" s="147" t="s">
        <v>412</v>
      </c>
      <c r="F12" s="147" t="s">
        <v>176</v>
      </c>
      <c r="G12" s="153" t="s">
        <v>356</v>
      </c>
      <c r="H12" s="150">
        <v>5</v>
      </c>
      <c r="I12" s="150">
        <v>35</v>
      </c>
      <c r="J12" s="150">
        <v>70</v>
      </c>
      <c r="K12" s="150">
        <v>10</v>
      </c>
      <c r="L12" s="150">
        <v>70</v>
      </c>
      <c r="M12" s="150">
        <v>140</v>
      </c>
      <c r="N12" s="157" t="s">
        <v>70</v>
      </c>
      <c r="O12" s="157" t="s">
        <v>93</v>
      </c>
      <c r="P12" s="150" t="s">
        <v>220</v>
      </c>
      <c r="Q12" s="150" t="s">
        <v>23</v>
      </c>
      <c r="R12" s="150" t="s">
        <v>23</v>
      </c>
      <c r="S12" s="150">
        <v>2000</v>
      </c>
      <c r="T12" s="150">
        <v>6000</v>
      </c>
      <c r="U12" s="157" t="s">
        <v>70</v>
      </c>
      <c r="V12" s="17">
        <f>IF($U12="MM1",'2020 GTCMHIC Indemnity Plans'!$D$25,IF($U12="MM2",'2020 GTCMHIC Indemnity Plans'!$F$25,IF($U12="MM3",'2020 GTCMHIC Indemnity Plans'!$H$25,IF($U12="MM5",'2020 GTCMHIC Indemnity Plans'!$J$25,IF($U12="MM6",'2020 GTCMHIC Comprehensive Plan'!$D$25,IF($U12="MM7",'2020 GTCMHIC Indemnity Plans'!$L$25,IF($U12="PPO1",'2020 GTMHIC PPO Plans'!$D$25,IF($U12="PPO2",'2020 GTMHIC PPO Plans'!$F$25,IF($U12="PPO3",'2020 GTMHIC PPO Plans'!$H$25,IF($U12="PPOT",'2020 GTMHIC PPO Plans'!$J$25,IF($U12="ACA-P",'2020 GTCMHIC Metal Level Plans'!$C$29,IF($U12="ACA-G",'2020 GTCMHIC Metal Level Plans'!$C$34,IF($U12="ACA-S",'2020 GTCMHIC Metal Level Plans'!$C$39,IF($U12="ACA-B",'2020 GTCMHIC Metal Level Plans'!$C$44," "))))))))))))))</f>
        <v>526.68320894280009</v>
      </c>
      <c r="W12" s="17">
        <f>IF($N12="3T3",'2020 GTCMHIC 3-Tier Rx Plans'!$C$30,IF($N12="3T5a",'2020 GTCMHIC 3-Tier Rx Plans'!$D$30,IF($N12="3T6",'2020 GTCMHIC 3-Tier Rx Plans'!$E$30,IF($N12="3T7",'2020 GTCMHIC 3-Tier Rx Plans'!$F$30,IF($N12="3T8",#REF!,IF($N12="3T9",'2020 GTCMHIC 3-Tier Rx Plans'!$G$30,IF($N12="3T10",'2020 GTCMHIC 3-Tier Rx Plans'!$H$30,IF($N12="3T11",'2020 GTCMHIC 3-Tier Rx Plans'!$I$30,IF($N12="3T13",'2020 GTCMHIC 3-Tier Rx Plans'!$J$30,IF($N12="ACA-P",'2020 GTCMHIC Metal Level Plans'!$C$30,IF($N12="ACA-G",'2020 GTCMHIC Metal Level Plans'!$C$35,IF($N12="ACA-S",'2020 GTCMHIC Metal Level Plans'!$C$40,IF($N12="ACA-B",'2020 GTCMHIC Metal Level Plans'!$C$45," ")))))))))))))</f>
        <v>134.48074905720003</v>
      </c>
      <c r="X12" s="17">
        <f t="shared" si="2"/>
        <v>661.16395800000009</v>
      </c>
      <c r="Y12" s="17">
        <f>IF($U12="MM1",'2020 GTCMHIC Indemnity Plans'!$D$26,IF($U12="MM2",'2020 GTCMHIC Indemnity Plans'!$F$26,IF($U12="MM3",'2020 GTCMHIC Indemnity Plans'!$H$26,IF($U12="MM4",#REF!,IF($U12="MM5",'2020 GTCMHIC Indemnity Plans'!$J$26,IF($U12="MM6",'2020 GTCMHIC Comprehensive Plan'!$D$26,IF($U12="MM7",'2020 GTCMHIC Indemnity Plans'!$L$26,IF($U12="PPO1",'2020 GTMHIC PPO Plans'!$D$26,IF($U12="PPO2",'2020 GTMHIC PPO Plans'!$F$26,IF($U12="PPO3",'2020 GTMHIC PPO Plans'!$H$26,IF($U12="PPOT",'2020 GTMHIC PPO Plans'!$J$26,IF($U12="ACA-P",'2020 GTCMHIC Metal Level Plans'!$D$29,IF($U12="ACA-G",'2020 GTCMHIC Metal Level Plans'!$D$34,IF($U12="ACA-S",'2020 GTCMHIC Metal Level Plans'!$D$39,IF($U12="ACA-B",'2020 GTCMHIC Metal Level Plans'!$D$44," ")))))))))))))))</f>
        <v>1369.3873038300001</v>
      </c>
      <c r="Z12" s="17">
        <f>IF($N12="3T3",'2020 GTCMHIC 3-Tier Rx Plans'!$C$31,IF($N12="3T5a",'2020 GTCMHIC 3-Tier Rx Plans'!$D$31,IF($N12="3T6",'2020 GTCMHIC 3-Tier Rx Plans'!$E$31,IF($N12="3T7",'2020 GTCMHIC 3-Tier Rx Plans'!$F$31,IF($N12="3T8",#REF!,IF($N12="3T9",'2020 GTCMHIC 3-Tier Rx Plans'!$G$31,IF($N12="3T10",'2020 GTCMHIC 3-Tier Rx Plans'!$H$31,IF($N12="3T11",'2020 GTCMHIC 3-Tier Rx Plans'!$I$31,IF($N12="3T13",'2020 GTCMHIC 3-Tier Rx Plans'!$J$31,IF($N12="ACA-P",'2020 GTCMHIC Metal Level Plans'!$D$30,IF($N12="ACA-G",'2020 GTCMHIC Metal Level Plans'!$D$35,IF($N12="ACA-S",'2020 GTCMHIC Metal Level Plans'!$D$40,IF($N12="ACA-B",'2020 GTCMHIC Metal Level Plans'!$D$45," ")))))))))))))</f>
        <v>349.65274617</v>
      </c>
      <c r="AA12" s="17">
        <f t="shared" si="3"/>
        <v>1719.0400500000001</v>
      </c>
    </row>
    <row r="13" spans="1:28" s="6" customFormat="1" ht="20.100000000000001" customHeight="1" x14ac:dyDescent="0.2">
      <c r="A13" s="304"/>
      <c r="B13" s="304"/>
      <c r="C13" s="299"/>
      <c r="D13" s="34" t="s">
        <v>416</v>
      </c>
      <c r="E13" s="153" t="s">
        <v>417</v>
      </c>
      <c r="F13" s="153" t="s">
        <v>135</v>
      </c>
      <c r="G13" s="153" t="s">
        <v>356</v>
      </c>
      <c r="H13" s="150">
        <v>5</v>
      </c>
      <c r="I13" s="150">
        <v>35</v>
      </c>
      <c r="J13" s="150">
        <v>70</v>
      </c>
      <c r="K13" s="150">
        <v>10</v>
      </c>
      <c r="L13" s="150">
        <v>70</v>
      </c>
      <c r="M13" s="150">
        <v>140</v>
      </c>
      <c r="N13" s="157" t="s">
        <v>70</v>
      </c>
      <c r="O13" s="157" t="s">
        <v>93</v>
      </c>
      <c r="P13" s="150" t="s">
        <v>220</v>
      </c>
      <c r="Q13" s="150" t="s">
        <v>23</v>
      </c>
      <c r="R13" s="150" t="s">
        <v>23</v>
      </c>
      <c r="S13" s="150">
        <v>2000</v>
      </c>
      <c r="T13" s="150">
        <v>6000</v>
      </c>
      <c r="U13" s="157" t="s">
        <v>70</v>
      </c>
      <c r="V13" s="17">
        <f>IF($U13="MM1",'2020 GTCMHIC Indemnity Plans'!$D$25,IF($U13="MM2",'2020 GTCMHIC Indemnity Plans'!$F$25,IF($U13="MM3",'2020 GTCMHIC Indemnity Plans'!$H$25,IF($U13="MM5",'2020 GTCMHIC Indemnity Plans'!$J$25,IF($U13="MM6",'2020 GTCMHIC Comprehensive Plan'!$D$25,IF($U13="MM7",'2020 GTCMHIC Indemnity Plans'!$L$25,IF($U13="PPO1",'2020 GTMHIC PPO Plans'!$D$25,IF($U13="PPO2",'2020 GTMHIC PPO Plans'!$F$25,IF($U13="PPO3",'2020 GTMHIC PPO Plans'!$H$25,IF($U13="PPOT",'2020 GTMHIC PPO Plans'!$J$25,IF($U13="ACA-P",'2020 GTCMHIC Metal Level Plans'!$C$29,IF($U13="ACA-G",'2020 GTCMHIC Metal Level Plans'!$C$34,IF($U13="ACA-S",'2020 GTCMHIC Metal Level Plans'!$C$39,IF($U13="ACA-B",'2020 GTCMHIC Metal Level Plans'!$C$44," "))))))))))))))</f>
        <v>526.68320894280009</v>
      </c>
      <c r="W13" s="17">
        <f>IF($N13="3T3",'2020 GTCMHIC 3-Tier Rx Plans'!$C$30,IF($N13="3T5a",'2020 GTCMHIC 3-Tier Rx Plans'!$D$30,IF($N13="3T6",'2020 GTCMHIC 3-Tier Rx Plans'!$E$30,IF($N13="3T7",'2020 GTCMHIC 3-Tier Rx Plans'!$F$30,IF($N13="3T8",#REF!,IF($N13="3T9",'2020 GTCMHIC 3-Tier Rx Plans'!$G$30,IF($N13="3T10",'2020 GTCMHIC 3-Tier Rx Plans'!$H$30,IF($N13="3T11",'2020 GTCMHIC 3-Tier Rx Plans'!$I$30,IF($N13="3T13",'2020 GTCMHIC 3-Tier Rx Plans'!$J$30,IF($N13="ACA-P",'2020 GTCMHIC Metal Level Plans'!$C$30,IF($N13="ACA-G",'2020 GTCMHIC Metal Level Plans'!$C$35,IF($N13="ACA-S",'2020 GTCMHIC Metal Level Plans'!$C$40,IF($N13="ACA-B",'2020 GTCMHIC Metal Level Plans'!$C$45," ")))))))))))))</f>
        <v>134.48074905720003</v>
      </c>
      <c r="X13" s="17">
        <f t="shared" ref="X13" si="6">+V13+W13</f>
        <v>661.16395800000009</v>
      </c>
      <c r="Y13" s="17">
        <f>IF($U13="MM1",'2020 GTCMHIC Indemnity Plans'!$D$26,IF($U13="MM2",'2020 GTCMHIC Indemnity Plans'!$F$26,IF($U13="MM3",'2020 GTCMHIC Indemnity Plans'!$H$26,IF($U13="MM4",#REF!,IF($U13="MM5",'2020 GTCMHIC Indemnity Plans'!$J$26,IF($U13="MM6",'2020 GTCMHIC Comprehensive Plan'!$D$26,IF($U13="MM7",'2020 GTCMHIC Indemnity Plans'!$L$26,IF($U13="PPO1",'2020 GTMHIC PPO Plans'!$D$26,IF($U13="PPO2",'2020 GTMHIC PPO Plans'!$F$26,IF($U13="PPO3",'2020 GTMHIC PPO Plans'!$H$26,IF($U13="PPOT",'2020 GTMHIC PPO Plans'!$J$26,IF($U13="ACA-P",'2020 GTCMHIC Metal Level Plans'!$D$29,IF($U13="ACA-G",'2020 GTCMHIC Metal Level Plans'!$D$34,IF($U13="ACA-S",'2020 GTCMHIC Metal Level Plans'!$D$39,IF($U13="ACA-B",'2020 GTCMHIC Metal Level Plans'!$D$44," ")))))))))))))))</f>
        <v>1369.3873038300001</v>
      </c>
      <c r="Z13" s="17">
        <f>IF($N13="3T3",'2020 GTCMHIC 3-Tier Rx Plans'!$C$31,IF($N13="3T5a",'2020 GTCMHIC 3-Tier Rx Plans'!$D$31,IF($N13="3T6",'2020 GTCMHIC 3-Tier Rx Plans'!$E$31,IF($N13="3T7",'2020 GTCMHIC 3-Tier Rx Plans'!$F$31,IF($N13="3T8",#REF!,IF($N13="3T9",'2020 GTCMHIC 3-Tier Rx Plans'!$G$31,IF($N13="3T10",'2020 GTCMHIC 3-Tier Rx Plans'!$H$31,IF($N13="3T11",'2020 GTCMHIC 3-Tier Rx Plans'!$I$31,IF($N13="3T13",'2020 GTCMHIC 3-Tier Rx Plans'!$J$31,IF($N13="ACA-P",'2020 GTCMHIC Metal Level Plans'!$D$30,IF($N13="ACA-G",'2020 GTCMHIC Metal Level Plans'!$D$35,IF($N13="ACA-S",'2020 GTCMHIC Metal Level Plans'!$D$40,IF($N13="ACA-B",'2020 GTCMHIC Metal Level Plans'!$D$45," ")))))))))))))</f>
        <v>349.65274617</v>
      </c>
      <c r="AA13" s="17">
        <f t="shared" ref="AA13" si="7">+Y13+Z13</f>
        <v>1719.0400500000001</v>
      </c>
    </row>
    <row r="14" spans="1:28" s="6" customFormat="1" ht="20.100000000000001" customHeight="1" x14ac:dyDescent="0.2">
      <c r="A14" s="304"/>
      <c r="B14" s="304"/>
      <c r="C14" s="300" t="s">
        <v>59</v>
      </c>
      <c r="D14" s="143" t="s">
        <v>91</v>
      </c>
      <c r="E14" s="148" t="s">
        <v>172</v>
      </c>
      <c r="F14" s="148" t="s">
        <v>124</v>
      </c>
      <c r="G14" s="148" t="s">
        <v>173</v>
      </c>
      <c r="H14" s="12">
        <v>5</v>
      </c>
      <c r="I14" s="12">
        <v>20</v>
      </c>
      <c r="J14" s="12">
        <v>35</v>
      </c>
      <c r="K14" s="12">
        <v>10</v>
      </c>
      <c r="L14" s="12">
        <v>40</v>
      </c>
      <c r="M14" s="12">
        <v>70</v>
      </c>
      <c r="N14" s="12" t="s">
        <v>41</v>
      </c>
      <c r="O14" s="145" t="s">
        <v>54</v>
      </c>
      <c r="P14" s="12">
        <v>10</v>
      </c>
      <c r="Q14" s="12" t="s">
        <v>23</v>
      </c>
      <c r="R14" s="12" t="s">
        <v>23</v>
      </c>
      <c r="S14" s="12">
        <v>1000</v>
      </c>
      <c r="T14" s="12">
        <v>3000</v>
      </c>
      <c r="U14" s="145" t="s">
        <v>32</v>
      </c>
      <c r="V14" s="16">
        <f>IF($U14="MM1",'2020 GTCMHIC Indemnity Plans'!$D$25,IF($U14="MM2",'2020 GTCMHIC Indemnity Plans'!$F$25,IF($U14="MM3",'2020 GTCMHIC Indemnity Plans'!$H$25,IF($U14="MM5",'2020 GTCMHIC Indemnity Plans'!$J$25,IF($U14="MM6",'2020 GTCMHIC Comprehensive Plan'!$D$25,IF($U14="MM7",'2020 GTCMHIC Indemnity Plans'!$L$25,IF($U14="PPO1",'2020 GTMHIC PPO Plans'!$D$25,IF($U14="PPO2",'2020 GTMHIC PPO Plans'!$F$25,IF($U14="PPO3",'2020 GTMHIC PPO Plans'!$H$25,IF($U14="PPOT",'2020 GTMHIC PPO Plans'!$J$25,IF($U14="ACA-P",'2020 GTCMHIC Metal Level Plans'!$C$29,IF($U14="ACA-G",'2020 GTCMHIC Metal Level Plans'!$C$34,IF($U14="ACA-S",'2020 GTCMHIC Metal Level Plans'!$C$39,IF($U14="ACA-B",'2020 GTCMHIC Metal Level Plans'!$C$44," "))))))))))))))</f>
        <v>772.18</v>
      </c>
      <c r="W14" s="16">
        <f>IF($N14="3T3",'2020 GTCMHIC 3-Tier Rx Plans'!$C$30,IF($N14="3T5a",'2020 GTCMHIC 3-Tier Rx Plans'!$D$30,IF($N14="3T6",'2020 GTCMHIC 3-Tier Rx Plans'!$E$30,IF($N14="3T7",'2020 GTCMHIC 3-Tier Rx Plans'!$F$30,IF($N14="3T8",#REF!,IF($N14="3T9",'2020 GTCMHIC 3-Tier Rx Plans'!$G$30,IF($N14="3T10",'2020 GTCMHIC 3-Tier Rx Plans'!$H$30,IF($N14="3T11",'2020 GTCMHIC 3-Tier Rx Plans'!$I$30,IF($N14="3T13",'2020 GTCMHIC 3-Tier Rx Plans'!$J$30,IF($N14="ACA-P",'2020 GTCMHIC Metal Level Plans'!$C$30,IF($N14="ACA-G",'2020 GTCMHIC Metal Level Plans'!$C$35,IF($N14="ACA-S",'2020 GTCMHIC Metal Level Plans'!$C$40,IF($N14="ACA-B",'2020 GTCMHIC Metal Level Plans'!$C$45," ")))))))))))))</f>
        <v>195.29</v>
      </c>
      <c r="X14" s="16">
        <f t="shared" si="2"/>
        <v>967.46999999999991</v>
      </c>
      <c r="Y14" s="16">
        <f>IF($U14="MM1",'2020 GTCMHIC Indemnity Plans'!$D$26,IF($U14="MM2",'2020 GTCMHIC Indemnity Plans'!$F$26,IF($U14="MM3",'2020 GTCMHIC Indemnity Plans'!$H$26,IF($U14="MM4",#REF!,IF($U14="MM5",'2020 GTCMHIC Indemnity Plans'!$J$26,IF($U14="MM6",'2020 GTCMHIC Comprehensive Plan'!$D$26,IF($U14="MM7",'2020 GTCMHIC Indemnity Plans'!$L$26,IF($U14="PPO1",'2020 GTMHIC PPO Plans'!$D$26,IF($U14="PPO2",'2020 GTMHIC PPO Plans'!$F$26,IF($U14="PPO3",'2020 GTMHIC PPO Plans'!$H$26,IF($U14="PPOT",'2020 GTMHIC PPO Plans'!$J$26,IF($U14="ACA-P",'2020 GTCMHIC Metal Level Plans'!$D$29,IF($U14="ACA-G",'2020 GTCMHIC Metal Level Plans'!$D$34,IF($U14="ACA-S",'2020 GTCMHIC Metal Level Plans'!$D$39,IF($U14="ACA-B",'2020 GTCMHIC Metal Level Plans'!$D$44," ")))))))))))))))</f>
        <v>1671.35</v>
      </c>
      <c r="Z14" s="16">
        <f>IF($N14="3T3",'2020 GTCMHIC 3-Tier Rx Plans'!$C$31,IF($N14="3T5a",'2020 GTCMHIC 3-Tier Rx Plans'!$D$31,IF($N14="3T6",'2020 GTCMHIC 3-Tier Rx Plans'!$E$31,IF($N14="3T7",'2020 GTCMHIC 3-Tier Rx Plans'!$F$31,IF($N14="3T8",#REF!,IF($N14="3T9",'2020 GTCMHIC 3-Tier Rx Plans'!$G$31,IF($N14="3T10",'2020 GTCMHIC 3-Tier Rx Plans'!$H$31,IF($N14="3T11",'2020 GTCMHIC 3-Tier Rx Plans'!$I$31,IF($N14="3T13",'2020 GTCMHIC 3-Tier Rx Plans'!$J$31,IF($N14="ACA-P",'2020 GTCMHIC Metal Level Plans'!$D$30,IF($N14="ACA-G",'2020 GTCMHIC Metal Level Plans'!$D$35,IF($N14="ACA-S",'2020 GTCMHIC Metal Level Plans'!$D$40,IF($N14="ACA-B",'2020 GTCMHIC Metal Level Plans'!$D$45," ")))))))))))))</f>
        <v>423.33</v>
      </c>
      <c r="AA14" s="16">
        <f t="shared" si="3"/>
        <v>2094.6799999999998</v>
      </c>
    </row>
    <row r="15" spans="1:28" s="6" customFormat="1" ht="20.100000000000001" customHeight="1" x14ac:dyDescent="0.2">
      <c r="A15" s="304"/>
      <c r="B15" s="304"/>
      <c r="C15" s="300"/>
      <c r="D15" s="143" t="s">
        <v>411</v>
      </c>
      <c r="E15" s="148" t="s">
        <v>174</v>
      </c>
      <c r="F15" s="148" t="s">
        <v>135</v>
      </c>
      <c r="G15" s="148" t="s">
        <v>173</v>
      </c>
      <c r="H15" s="12">
        <v>5</v>
      </c>
      <c r="I15" s="12">
        <v>20</v>
      </c>
      <c r="J15" s="12">
        <v>35</v>
      </c>
      <c r="K15" s="12">
        <v>10</v>
      </c>
      <c r="L15" s="12">
        <v>40</v>
      </c>
      <c r="M15" s="12">
        <v>70</v>
      </c>
      <c r="N15" s="12" t="s">
        <v>41</v>
      </c>
      <c r="O15" s="145" t="s">
        <v>54</v>
      </c>
      <c r="P15" s="12">
        <v>10</v>
      </c>
      <c r="Q15" s="12" t="s">
        <v>23</v>
      </c>
      <c r="R15" s="12" t="s">
        <v>23</v>
      </c>
      <c r="S15" s="12">
        <v>1000</v>
      </c>
      <c r="T15" s="12">
        <v>3000</v>
      </c>
      <c r="U15" s="145" t="s">
        <v>32</v>
      </c>
      <c r="V15" s="16">
        <f>IF($U15="MM1",'2020 GTCMHIC Indemnity Plans'!$D$25,IF($U15="MM2",'2020 GTCMHIC Indemnity Plans'!$F$25,IF($U15="MM3",'2020 GTCMHIC Indemnity Plans'!$H$25,IF($U15="MM5",'2020 GTCMHIC Indemnity Plans'!$J$25,IF($U15="MM6",'2020 GTCMHIC Comprehensive Plan'!$D$25,IF($U15="MM7",'2020 GTCMHIC Indemnity Plans'!$L$25,IF($U15="PPO1",'2020 GTMHIC PPO Plans'!$D$25,IF($U15="PPO2",'2020 GTMHIC PPO Plans'!$F$25,IF($U15="PPO3",'2020 GTMHIC PPO Plans'!$H$25,IF($U15="PPOT",'2020 GTMHIC PPO Plans'!$J$25,IF($U15="ACA-P",'2020 GTCMHIC Metal Level Plans'!$C$29,IF($U15="ACA-G",'2020 GTCMHIC Metal Level Plans'!$C$34,IF($U15="ACA-S",'2020 GTCMHIC Metal Level Plans'!$C$39,IF($U15="ACA-B",'2020 GTCMHIC Metal Level Plans'!$C$44," "))))))))))))))</f>
        <v>772.18</v>
      </c>
      <c r="W15" s="16">
        <f>IF($N15="3T3",'2020 GTCMHIC 3-Tier Rx Plans'!$C$30,IF($N15="3T5a",'2020 GTCMHIC 3-Tier Rx Plans'!$D$30,IF($N15="3T6",'2020 GTCMHIC 3-Tier Rx Plans'!$E$30,IF($N15="3T7",'2020 GTCMHIC 3-Tier Rx Plans'!$F$30,IF($N15="3T8",#REF!,IF($N15="3T9",'2020 GTCMHIC 3-Tier Rx Plans'!$G$30,IF($N15="3T10",'2020 GTCMHIC 3-Tier Rx Plans'!$H$30,IF($N15="3T11",'2020 GTCMHIC 3-Tier Rx Plans'!$I$30,IF($N15="3T13",'2020 GTCMHIC 3-Tier Rx Plans'!$J$30,IF($N15="ACA-P",'2020 GTCMHIC Metal Level Plans'!$C$30,IF($N15="ACA-G",'2020 GTCMHIC Metal Level Plans'!$C$35,IF($N15="ACA-S",'2020 GTCMHIC Metal Level Plans'!$C$40,IF($N15="ACA-B",'2020 GTCMHIC Metal Level Plans'!$C$45," ")))))))))))))</f>
        <v>195.29</v>
      </c>
      <c r="X15" s="16">
        <f t="shared" si="2"/>
        <v>967.46999999999991</v>
      </c>
      <c r="Y15" s="16">
        <f>IF($U15="MM1",'2020 GTCMHIC Indemnity Plans'!$D$26,IF($U15="MM2",'2020 GTCMHIC Indemnity Plans'!$F$26,IF($U15="MM3",'2020 GTCMHIC Indemnity Plans'!$H$26,IF($U15="MM4",#REF!,IF($U15="MM5",'2020 GTCMHIC Indemnity Plans'!$J$26,IF($U15="MM6",'2020 GTCMHIC Comprehensive Plan'!$D$26,IF($U15="MM7",'2020 GTCMHIC Indemnity Plans'!$L$26,IF($U15="PPO1",'2020 GTMHIC PPO Plans'!$D$26,IF($U15="PPO2",'2020 GTMHIC PPO Plans'!$F$26,IF($U15="PPO3",'2020 GTMHIC PPO Plans'!$H$26,IF($U15="PPOT",'2020 GTMHIC PPO Plans'!$J$26,IF($U15="ACA-P",'2020 GTCMHIC Metal Level Plans'!$D$29,IF($U15="ACA-G",'2020 GTCMHIC Metal Level Plans'!$D$34,IF($U15="ACA-S",'2020 GTCMHIC Metal Level Plans'!$D$39,IF($U15="ACA-B",'2020 GTCMHIC Metal Level Plans'!$D$44," ")))))))))))))))</f>
        <v>1671.35</v>
      </c>
      <c r="Z15" s="16">
        <f>IF($N15="3T3",'2020 GTCMHIC 3-Tier Rx Plans'!$C$31,IF($N15="3T5a",'2020 GTCMHIC 3-Tier Rx Plans'!$D$31,IF($N15="3T6",'2020 GTCMHIC 3-Tier Rx Plans'!$E$31,IF($N15="3T7",'2020 GTCMHIC 3-Tier Rx Plans'!$F$31,IF($N15="3T8",#REF!,IF($N15="3T9",'2020 GTCMHIC 3-Tier Rx Plans'!$G$31,IF($N15="3T10",'2020 GTCMHIC 3-Tier Rx Plans'!$H$31,IF($N15="3T11",'2020 GTCMHIC 3-Tier Rx Plans'!$I$31,IF($N15="3T13",'2020 GTCMHIC 3-Tier Rx Plans'!$J$31,IF($N15="ACA-P",'2020 GTCMHIC Metal Level Plans'!$D$30,IF($N15="ACA-G",'2020 GTCMHIC Metal Level Plans'!$D$35,IF($N15="ACA-S",'2020 GTCMHIC Metal Level Plans'!$D$40,IF($N15="ACA-B",'2020 GTCMHIC Metal Level Plans'!$D$45," ")))))))))))))</f>
        <v>423.33</v>
      </c>
      <c r="AA15" s="16">
        <f t="shared" si="3"/>
        <v>2094.6799999999998</v>
      </c>
    </row>
    <row r="16" spans="1:28" s="6" customFormat="1" ht="20.100000000000001" customHeight="1" x14ac:dyDescent="0.2">
      <c r="A16" s="304"/>
      <c r="B16" s="304"/>
      <c r="C16" s="300"/>
      <c r="D16" s="49" t="s">
        <v>410</v>
      </c>
      <c r="E16" s="148" t="s">
        <v>175</v>
      </c>
      <c r="F16" s="148" t="s">
        <v>124</v>
      </c>
      <c r="G16" s="148" t="s">
        <v>227</v>
      </c>
      <c r="H16" s="12">
        <v>5</v>
      </c>
      <c r="I16" s="12">
        <v>20</v>
      </c>
      <c r="J16" s="12">
        <v>35</v>
      </c>
      <c r="K16" s="12">
        <v>10</v>
      </c>
      <c r="L16" s="12">
        <v>40</v>
      </c>
      <c r="M16" s="12">
        <v>70</v>
      </c>
      <c r="N16" s="12" t="s">
        <v>41</v>
      </c>
      <c r="O16" s="145" t="s">
        <v>47</v>
      </c>
      <c r="P16" s="12" t="s">
        <v>23</v>
      </c>
      <c r="Q16" s="12">
        <v>100</v>
      </c>
      <c r="R16" s="12">
        <v>200</v>
      </c>
      <c r="S16" s="12">
        <v>200</v>
      </c>
      <c r="T16" s="12">
        <v>400</v>
      </c>
      <c r="U16" s="145" t="s">
        <v>36</v>
      </c>
      <c r="V16" s="16">
        <f>IF($U16="MM1",'2020 GTCMHIC Indemnity Plans'!$D$25,IF($U16="MM2",'2020 GTCMHIC Indemnity Plans'!$F$25,IF($U16="MM3",'2020 GTCMHIC Indemnity Plans'!$H$25,IF($U16="MM5",'2020 GTCMHIC Indemnity Plans'!$J$25,IF($U16="MM6",'2020 GTCMHIC Comprehensive Plan'!$D$25,IF($U16="MM7",'2020 GTCMHIC Indemnity Plans'!$L$25,IF($U16="PPO1",'2020 GTMHIC PPO Plans'!$D$25,IF($U16="PPO2",'2020 GTMHIC PPO Plans'!$F$25,IF($U16="PPO3",'2020 GTMHIC PPO Plans'!$H$25,IF($U16="PPOT",'2020 GTMHIC PPO Plans'!$J$25,IF($U16="ACA-P",'2020 GTCMHIC Metal Level Plans'!$C$29,IF($U16="ACA-G",'2020 GTCMHIC Metal Level Plans'!$C$34,IF($U16="ACA-S",'2020 GTCMHIC Metal Level Plans'!$C$39,IF($U16="ACA-B",'2020 GTCMHIC Metal Level Plans'!$C$44," "))))))))))))))</f>
        <v>787.82</v>
      </c>
      <c r="W16" s="16">
        <f>IF($N16="3T3",'2020 GTCMHIC 3-Tier Rx Plans'!$C$30,IF($N16="3T5a",'2020 GTCMHIC 3-Tier Rx Plans'!$D$30,IF($N16="3T6",'2020 GTCMHIC 3-Tier Rx Plans'!$E$30,IF($N16="3T7",'2020 GTCMHIC 3-Tier Rx Plans'!$F$30,IF($N16="3T8",#REF!,IF($N16="3T9",'2020 GTCMHIC 3-Tier Rx Plans'!$G$30,IF($N16="3T10",'2020 GTCMHIC 3-Tier Rx Plans'!$H$30,IF($N16="3T11",'2020 GTCMHIC 3-Tier Rx Plans'!$I$30,IF($N16="3T13",'2020 GTCMHIC 3-Tier Rx Plans'!$J$30,IF($N16="ACA-P",'2020 GTCMHIC Metal Level Plans'!$C$30,IF($N16="ACA-G",'2020 GTCMHIC Metal Level Plans'!$C$35,IF($N16="ACA-S",'2020 GTCMHIC Metal Level Plans'!$C$40,IF($N16="ACA-B",'2020 GTCMHIC Metal Level Plans'!$C$45," ")))))))))))))</f>
        <v>195.29</v>
      </c>
      <c r="X16" s="16">
        <f t="shared" si="2"/>
        <v>983.11</v>
      </c>
      <c r="Y16" s="16">
        <f>IF($U16="MM1",'2020 GTCMHIC Indemnity Plans'!$D$26,IF($U16="MM2",'2020 GTCMHIC Indemnity Plans'!$F$26,IF($U16="MM3",'2020 GTCMHIC Indemnity Plans'!$H$26,IF($U16="MM4",#REF!,IF($U16="MM5",'2020 GTCMHIC Indemnity Plans'!$J$26,IF($U16="MM6",'2020 GTCMHIC Comprehensive Plan'!$D$26,IF($U16="MM7",'2020 GTCMHIC Indemnity Plans'!$L$26,IF($U16="PPO1",'2020 GTMHIC PPO Plans'!$D$26,IF($U16="PPO2",'2020 GTMHIC PPO Plans'!$F$26,IF($U16="PPO3",'2020 GTMHIC PPO Plans'!$H$26,IF($U16="PPOT",'2020 GTMHIC PPO Plans'!$J$26,IF($U16="ACA-P",'2020 GTCMHIC Metal Level Plans'!$D$29,IF($U16="ACA-G",'2020 GTCMHIC Metal Level Plans'!$D$34,IF($U16="ACA-S",'2020 GTCMHIC Metal Level Plans'!$D$39,IF($U16="ACA-B",'2020 GTCMHIC Metal Level Plans'!$D$44," ")))))))))))))))</f>
        <v>1707.55</v>
      </c>
      <c r="Z16" s="16">
        <f>IF($N16="3T3",'2020 GTCMHIC 3-Tier Rx Plans'!$C$31,IF($N16="3T5a",'2020 GTCMHIC 3-Tier Rx Plans'!$D$31,IF($N16="3T6",'2020 GTCMHIC 3-Tier Rx Plans'!$E$31,IF($N16="3T7",'2020 GTCMHIC 3-Tier Rx Plans'!$F$31,IF($N16="3T8",#REF!,IF($N16="3T9",'2020 GTCMHIC 3-Tier Rx Plans'!$G$31,IF($N16="3T10",'2020 GTCMHIC 3-Tier Rx Plans'!$H$31,IF($N16="3T11",'2020 GTCMHIC 3-Tier Rx Plans'!$I$31,IF($N16="3T13",'2020 GTCMHIC 3-Tier Rx Plans'!$J$31,IF($N16="ACA-P",'2020 GTCMHIC Metal Level Plans'!$D$30,IF($N16="ACA-G",'2020 GTCMHIC Metal Level Plans'!$D$35,IF($N16="ACA-S",'2020 GTCMHIC Metal Level Plans'!$D$40,IF($N16="ACA-B",'2020 GTCMHIC Metal Level Plans'!$D$45," ")))))))))))))</f>
        <v>423.33</v>
      </c>
      <c r="AA16" s="16">
        <f t="shared" si="3"/>
        <v>2130.88</v>
      </c>
    </row>
    <row r="17" spans="1:28" s="6" customFormat="1" ht="20.100000000000001" customHeight="1" x14ac:dyDescent="0.2">
      <c r="A17" s="304"/>
      <c r="B17" s="304"/>
      <c r="C17" s="300"/>
      <c r="D17" s="143" t="s">
        <v>413</v>
      </c>
      <c r="E17" s="148" t="s">
        <v>414</v>
      </c>
      <c r="F17" s="148" t="s">
        <v>135</v>
      </c>
      <c r="G17" s="148" t="s">
        <v>227</v>
      </c>
      <c r="H17" s="12">
        <v>5</v>
      </c>
      <c r="I17" s="12">
        <v>20</v>
      </c>
      <c r="J17" s="12">
        <v>35</v>
      </c>
      <c r="K17" s="12">
        <v>10</v>
      </c>
      <c r="L17" s="12">
        <v>40</v>
      </c>
      <c r="M17" s="12">
        <v>70</v>
      </c>
      <c r="N17" s="12" t="s">
        <v>41</v>
      </c>
      <c r="O17" s="145" t="s">
        <v>47</v>
      </c>
      <c r="P17" s="12" t="s">
        <v>23</v>
      </c>
      <c r="Q17" s="12">
        <v>100</v>
      </c>
      <c r="R17" s="12">
        <v>200</v>
      </c>
      <c r="S17" s="12">
        <v>200</v>
      </c>
      <c r="T17" s="12">
        <v>400</v>
      </c>
      <c r="U17" s="145" t="s">
        <v>36</v>
      </c>
      <c r="V17" s="16">
        <f>IF($U17="MM1",'2020 GTCMHIC Indemnity Plans'!$D$25,IF($U17="MM2",'2020 GTCMHIC Indemnity Plans'!$F$25,IF($U17="MM3",'2020 GTCMHIC Indemnity Plans'!$H$25,IF($U17="MM5",'2020 GTCMHIC Indemnity Plans'!$J$25,IF($U17="MM6",'2020 GTCMHIC Comprehensive Plan'!$D$25,IF($U17="MM7",'2020 GTCMHIC Indemnity Plans'!$L$25,IF($U17="PPO1",'2020 GTMHIC PPO Plans'!$D$25,IF($U17="PPO2",'2020 GTMHIC PPO Plans'!$F$25,IF($U17="PPO3",'2020 GTMHIC PPO Plans'!$H$25,IF($U17="PPOT",'2020 GTMHIC PPO Plans'!$J$25,IF($U17="ACA-P",'2020 GTCMHIC Metal Level Plans'!$C$29,IF($U17="ACA-G",'2020 GTCMHIC Metal Level Plans'!$C$34,IF($U17="ACA-S",'2020 GTCMHIC Metal Level Plans'!$C$39,IF($U17="ACA-B",'2020 GTCMHIC Metal Level Plans'!$C$44," "))))))))))))))</f>
        <v>787.82</v>
      </c>
      <c r="W17" s="16">
        <f>IF($N17="3T3",'2020 GTCMHIC 3-Tier Rx Plans'!$C$30,IF($N17="3T5a",'2020 GTCMHIC 3-Tier Rx Plans'!$D$30,IF($N17="3T6",'2020 GTCMHIC 3-Tier Rx Plans'!$E$30,IF($N17="3T7",'2020 GTCMHIC 3-Tier Rx Plans'!$F$30,IF($N17="3T8",#REF!,IF($N17="3T9",'2020 GTCMHIC 3-Tier Rx Plans'!$G$30,IF($N17="3T10",'2020 GTCMHIC 3-Tier Rx Plans'!$H$30,IF($N17="3T11",'2020 GTCMHIC 3-Tier Rx Plans'!$I$30,IF($N17="3T13",'2020 GTCMHIC 3-Tier Rx Plans'!$J$30,IF($N17="ACA-P",'2020 GTCMHIC Metal Level Plans'!$C$30,IF($N17="ACA-G",'2020 GTCMHIC Metal Level Plans'!$C$35,IF($N17="ACA-S",'2020 GTCMHIC Metal Level Plans'!$C$40,IF($N17="ACA-B",'2020 GTCMHIC Metal Level Plans'!$C$45," ")))))))))))))</f>
        <v>195.29</v>
      </c>
      <c r="X17" s="16">
        <f t="shared" si="2"/>
        <v>983.11</v>
      </c>
      <c r="Y17" s="16">
        <f>IF($U17="MM1",'2020 GTCMHIC Indemnity Plans'!$D$26,IF($U17="MM2",'2020 GTCMHIC Indemnity Plans'!$F$26,IF($U17="MM3",'2020 GTCMHIC Indemnity Plans'!$H$26,IF($U17="MM4",#REF!,IF($U17="MM5",'2020 GTCMHIC Indemnity Plans'!$J$26,IF($U17="MM6",'2020 GTCMHIC Comprehensive Plan'!$D$26,IF($U17="MM7",'2020 GTCMHIC Indemnity Plans'!$L$26,IF($U17="PPO1",'2020 GTMHIC PPO Plans'!$D$26,IF($U17="PPO2",'2020 GTMHIC PPO Plans'!$F$26,IF($U17="PPO3",'2020 GTMHIC PPO Plans'!$H$26,IF($U17="PPOT",'2020 GTMHIC PPO Plans'!$J$26,IF($U17="ACA-P",'2020 GTCMHIC Metal Level Plans'!$D$29,IF($U17="ACA-G",'2020 GTCMHIC Metal Level Plans'!$D$34,IF($U17="ACA-S",'2020 GTCMHIC Metal Level Plans'!$D$39,IF($U17="ACA-B",'2020 GTCMHIC Metal Level Plans'!$D$44," ")))))))))))))))</f>
        <v>1707.55</v>
      </c>
      <c r="Z17" s="16">
        <f>IF($N17="3T3",'2020 GTCMHIC 3-Tier Rx Plans'!$C$31,IF($N17="3T5a",'2020 GTCMHIC 3-Tier Rx Plans'!$D$31,IF($N17="3T6",'2020 GTCMHIC 3-Tier Rx Plans'!$E$31,IF($N17="3T7",'2020 GTCMHIC 3-Tier Rx Plans'!$F$31,IF($N17="3T8",#REF!,IF($N17="3T9",'2020 GTCMHIC 3-Tier Rx Plans'!$G$31,IF($N17="3T10",'2020 GTCMHIC 3-Tier Rx Plans'!$H$31,IF($N17="3T11",'2020 GTCMHIC 3-Tier Rx Plans'!$I$31,IF($N17="3T13",'2020 GTCMHIC 3-Tier Rx Plans'!$J$31,IF($N17="ACA-P",'2020 GTCMHIC Metal Level Plans'!$D$30,IF($N17="ACA-G",'2020 GTCMHIC Metal Level Plans'!$D$35,IF($N17="ACA-S",'2020 GTCMHIC Metal Level Plans'!$D$40,IF($N17="ACA-B",'2020 GTCMHIC Metal Level Plans'!$D$45," ")))))))))))))</f>
        <v>423.33</v>
      </c>
      <c r="AA17" s="16">
        <f t="shared" si="3"/>
        <v>2130.88</v>
      </c>
    </row>
    <row r="18" spans="1:28" s="6" customFormat="1" ht="20.100000000000001" customHeight="1" x14ac:dyDescent="0.2">
      <c r="A18" s="304"/>
      <c r="B18" s="304"/>
      <c r="C18" s="300"/>
      <c r="D18" s="143" t="s">
        <v>93</v>
      </c>
      <c r="E18" s="148" t="s">
        <v>412</v>
      </c>
      <c r="F18" s="148" t="s">
        <v>124</v>
      </c>
      <c r="G18" s="148" t="s">
        <v>356</v>
      </c>
      <c r="H18" s="12">
        <v>5</v>
      </c>
      <c r="I18" s="12">
        <v>35</v>
      </c>
      <c r="J18" s="12">
        <v>70</v>
      </c>
      <c r="K18" s="12">
        <v>10</v>
      </c>
      <c r="L18" s="12">
        <v>70</v>
      </c>
      <c r="M18" s="12">
        <v>140</v>
      </c>
      <c r="N18" s="12" t="s">
        <v>70</v>
      </c>
      <c r="O18" s="145" t="s">
        <v>93</v>
      </c>
      <c r="P18" s="12" t="s">
        <v>220</v>
      </c>
      <c r="Q18" s="12" t="s">
        <v>23</v>
      </c>
      <c r="R18" s="12" t="s">
        <v>23</v>
      </c>
      <c r="S18" s="12">
        <v>2000</v>
      </c>
      <c r="T18" s="12">
        <v>6000</v>
      </c>
      <c r="U18" s="145" t="s">
        <v>70</v>
      </c>
      <c r="V18" s="16">
        <f>IF($U18="MM1",'2020 GTCMHIC Indemnity Plans'!$D$25,IF($U18="MM2",'2020 GTCMHIC Indemnity Plans'!$F$25,IF($U18="MM3",'2020 GTCMHIC Indemnity Plans'!$H$25,IF($U18="MM5",'2020 GTCMHIC Indemnity Plans'!$J$25,IF($U18="MM6",'2020 GTCMHIC Comprehensive Plan'!$D$25,IF($U18="MM7",'2020 GTCMHIC Indemnity Plans'!$L$25,IF($U18="PPO1",'2020 GTMHIC PPO Plans'!$D$25,IF($U18="PPO2",'2020 GTMHIC PPO Plans'!$F$25,IF($U18="PPO3",'2020 GTMHIC PPO Plans'!$H$25,IF($U18="PPOT",'2020 GTMHIC PPO Plans'!$J$25,IF($U18="ACA-P",'2020 GTCMHIC Metal Level Plans'!$C$29,IF($U18="ACA-G",'2020 GTCMHIC Metal Level Plans'!$C$34,IF($U18="ACA-S",'2020 GTCMHIC Metal Level Plans'!$C$39,IF($U18="ACA-B",'2020 GTCMHIC Metal Level Plans'!$C$44," "))))))))))))))</f>
        <v>526.68320894280009</v>
      </c>
      <c r="W18" s="16">
        <f>IF($N18="3T3",'2020 GTCMHIC 3-Tier Rx Plans'!$C$30,IF($N18="3T5a",'2020 GTCMHIC 3-Tier Rx Plans'!$D$30,IF($N18="3T6",'2020 GTCMHIC 3-Tier Rx Plans'!$E$30,IF($N18="3T7",'2020 GTCMHIC 3-Tier Rx Plans'!$F$30,IF($N18="3T8",#REF!,IF($N18="3T9",'2020 GTCMHIC 3-Tier Rx Plans'!$G$30,IF($N18="3T10",'2020 GTCMHIC 3-Tier Rx Plans'!$H$30,IF($N18="3T11",'2020 GTCMHIC 3-Tier Rx Plans'!$I$30,IF($N18="3T13",'2020 GTCMHIC 3-Tier Rx Plans'!$J$30,IF($N18="ACA-P",'2020 GTCMHIC Metal Level Plans'!$C$30,IF($N18="ACA-G",'2020 GTCMHIC Metal Level Plans'!$C$35,IF($N18="ACA-S",'2020 GTCMHIC Metal Level Plans'!$C$40,IF($N18="ACA-B",'2020 GTCMHIC Metal Level Plans'!$C$45," ")))))))))))))</f>
        <v>134.48074905720003</v>
      </c>
      <c r="X18" s="16">
        <f t="shared" ref="X18:X29" si="8">+V18+W18</f>
        <v>661.16395800000009</v>
      </c>
      <c r="Y18" s="16">
        <f>IF($U18="MM1",'2020 GTCMHIC Indemnity Plans'!$D$26,IF($U18="MM2",'2020 GTCMHIC Indemnity Plans'!$F$26,IF($U18="MM3",'2020 GTCMHIC Indemnity Plans'!$H$26,IF($U18="MM4",#REF!,IF($U18="MM5",'2020 GTCMHIC Indemnity Plans'!$J$26,IF($U18="MM6",'2020 GTCMHIC Comprehensive Plan'!$D$26,IF($U18="MM7",'2020 GTCMHIC Indemnity Plans'!$L$26,IF($U18="PPO1",'2020 GTMHIC PPO Plans'!$D$26,IF($U18="PPO2",'2020 GTMHIC PPO Plans'!$F$26,IF($U18="PPO3",'2020 GTMHIC PPO Plans'!$H$26,IF($U18="PPOT",'2020 GTMHIC PPO Plans'!$J$26,IF($U18="ACA-P",'2020 GTCMHIC Metal Level Plans'!$D$29,IF($U18="ACA-G",'2020 GTCMHIC Metal Level Plans'!$D$34,IF($U18="ACA-S",'2020 GTCMHIC Metal Level Plans'!$D$39,IF($U18="ACA-B",'2020 GTCMHIC Metal Level Plans'!$D$44," ")))))))))))))))</f>
        <v>1369.3873038300001</v>
      </c>
      <c r="Z18" s="16">
        <f>IF($N18="3T3",'2020 GTCMHIC 3-Tier Rx Plans'!$C$31,IF($N18="3T5a",'2020 GTCMHIC 3-Tier Rx Plans'!$D$31,IF($N18="3T6",'2020 GTCMHIC 3-Tier Rx Plans'!$E$31,IF($N18="3T7",'2020 GTCMHIC 3-Tier Rx Plans'!$F$31,IF($N18="3T8",#REF!,IF($N18="3T9",'2020 GTCMHIC 3-Tier Rx Plans'!$G$31,IF($N18="3T10",'2020 GTCMHIC 3-Tier Rx Plans'!$H$31,IF($N18="3T11",'2020 GTCMHIC 3-Tier Rx Plans'!$I$31,IF($N18="3T13",'2020 GTCMHIC 3-Tier Rx Plans'!$J$31,IF($N18="ACA-P",'2020 GTCMHIC Metal Level Plans'!$D$30,IF($N18="ACA-G",'2020 GTCMHIC Metal Level Plans'!$D$35,IF($N18="ACA-S",'2020 GTCMHIC Metal Level Plans'!$D$40,IF($N18="ACA-B",'2020 GTCMHIC Metal Level Plans'!$D$45," ")))))))))))))</f>
        <v>349.65274617</v>
      </c>
      <c r="AA18" s="16">
        <f t="shared" ref="AA18:AA29" si="9">+Y18+Z18</f>
        <v>1719.0400500000001</v>
      </c>
    </row>
    <row r="19" spans="1:28" s="5" customFormat="1" ht="20.100000000000001" customHeight="1" x14ac:dyDescent="0.2">
      <c r="A19" s="304"/>
      <c r="B19" s="304"/>
      <c r="C19" s="300"/>
      <c r="D19" s="143" t="s">
        <v>416</v>
      </c>
      <c r="E19" s="148" t="s">
        <v>417</v>
      </c>
      <c r="F19" s="148" t="s">
        <v>135</v>
      </c>
      <c r="G19" s="148" t="s">
        <v>356</v>
      </c>
      <c r="H19" s="12">
        <v>5</v>
      </c>
      <c r="I19" s="12">
        <v>35</v>
      </c>
      <c r="J19" s="12">
        <v>70</v>
      </c>
      <c r="K19" s="12">
        <v>10</v>
      </c>
      <c r="L19" s="12">
        <v>70</v>
      </c>
      <c r="M19" s="12">
        <v>140</v>
      </c>
      <c r="N19" s="12" t="s">
        <v>70</v>
      </c>
      <c r="O19" s="145" t="s">
        <v>93</v>
      </c>
      <c r="P19" s="12" t="s">
        <v>220</v>
      </c>
      <c r="Q19" s="12" t="s">
        <v>23</v>
      </c>
      <c r="R19" s="12" t="s">
        <v>23</v>
      </c>
      <c r="S19" s="12">
        <v>2000</v>
      </c>
      <c r="T19" s="12">
        <v>6000</v>
      </c>
      <c r="U19" s="145" t="s">
        <v>70</v>
      </c>
      <c r="V19" s="16">
        <f>IF($U19="MM1",'2020 GTCMHIC Indemnity Plans'!$D$25,IF($U19="MM2",'2020 GTCMHIC Indemnity Plans'!$F$25,IF($U19="MM3",'2020 GTCMHIC Indemnity Plans'!$H$25,IF($U19="MM5",'2020 GTCMHIC Indemnity Plans'!$J$25,IF($U19="MM6",'2020 GTCMHIC Comprehensive Plan'!$D$25,IF($U19="MM7",'2020 GTCMHIC Indemnity Plans'!$L$25,IF($U19="PPO1",'2020 GTMHIC PPO Plans'!$D$25,IF($U19="PPO2",'2020 GTMHIC PPO Plans'!$F$25,IF($U19="PPO3",'2020 GTMHIC PPO Plans'!$H$25,IF($U19="PPOT",'2020 GTMHIC PPO Plans'!$J$25,IF($U19="ACA-P",'2020 GTCMHIC Metal Level Plans'!$C$29,IF($U19="ACA-G",'2020 GTCMHIC Metal Level Plans'!$C$34,IF($U19="ACA-S",'2020 GTCMHIC Metal Level Plans'!$C$39,IF($U19="ACA-B",'2020 GTCMHIC Metal Level Plans'!$C$44," "))))))))))))))</f>
        <v>526.68320894280009</v>
      </c>
      <c r="W19" s="16">
        <f>IF($N19="3T3",'2020 GTCMHIC 3-Tier Rx Plans'!$C$30,IF($N19="3T5a",'2020 GTCMHIC 3-Tier Rx Plans'!$D$30,IF($N19="3T6",'2020 GTCMHIC 3-Tier Rx Plans'!$E$30,IF($N19="3T7",'2020 GTCMHIC 3-Tier Rx Plans'!$F$30,IF($N19="3T8",#REF!,IF($N19="3T9",'2020 GTCMHIC 3-Tier Rx Plans'!$G$30,IF($N19="3T10",'2020 GTCMHIC 3-Tier Rx Plans'!$H$30,IF($N19="3T11",'2020 GTCMHIC 3-Tier Rx Plans'!$I$30,IF($N19="3T13",'2020 GTCMHIC 3-Tier Rx Plans'!$J$30,IF($N19="ACA-P",'2020 GTCMHIC Metal Level Plans'!$C$30,IF($N19="ACA-G",'2020 GTCMHIC Metal Level Plans'!$C$35,IF($N19="ACA-S",'2020 GTCMHIC Metal Level Plans'!$C$40,IF($N19="ACA-B",'2020 GTCMHIC Metal Level Plans'!$C$45," ")))))))))))))</f>
        <v>134.48074905720003</v>
      </c>
      <c r="X19" s="16">
        <f t="shared" si="8"/>
        <v>661.16395800000009</v>
      </c>
      <c r="Y19" s="16">
        <f>IF($U19="MM1",'2020 GTCMHIC Indemnity Plans'!$D$26,IF($U19="MM2",'2020 GTCMHIC Indemnity Plans'!$F$26,IF($U19="MM3",'2020 GTCMHIC Indemnity Plans'!$H$26,IF($U19="MM4",#REF!,IF($U19="MM5",'2020 GTCMHIC Indemnity Plans'!$J$26,IF($U19="MM6",'2020 GTCMHIC Comprehensive Plan'!$D$26,IF($U19="MM7",'2020 GTCMHIC Indemnity Plans'!$L$26,IF($U19="PPO1",'2020 GTMHIC PPO Plans'!$D$26,IF($U19="PPO2",'2020 GTMHIC PPO Plans'!$F$26,IF($U19="PPO3",'2020 GTMHIC PPO Plans'!$H$26,IF($U19="PPOT",'2020 GTMHIC PPO Plans'!$J$26,IF($U19="ACA-P",'2020 GTCMHIC Metal Level Plans'!$D$29,IF($U19="ACA-G",'2020 GTCMHIC Metal Level Plans'!$D$34,IF($U19="ACA-S",'2020 GTCMHIC Metal Level Plans'!$D$39,IF($U19="ACA-B",'2020 GTCMHIC Metal Level Plans'!$D$44," ")))))))))))))))</f>
        <v>1369.3873038300001</v>
      </c>
      <c r="Z19" s="16">
        <f>IF($N19="3T3",'2020 GTCMHIC 3-Tier Rx Plans'!$C$31,IF($N19="3T5a",'2020 GTCMHIC 3-Tier Rx Plans'!$D$31,IF($N19="3T6",'2020 GTCMHIC 3-Tier Rx Plans'!$E$31,IF($N19="3T7",'2020 GTCMHIC 3-Tier Rx Plans'!$F$31,IF($N19="3T8",#REF!,IF($N19="3T9",'2020 GTCMHIC 3-Tier Rx Plans'!$G$31,IF($N19="3T10",'2020 GTCMHIC 3-Tier Rx Plans'!$H$31,IF($N19="3T11",'2020 GTCMHIC 3-Tier Rx Plans'!$I$31,IF($N19="3T13",'2020 GTCMHIC 3-Tier Rx Plans'!$J$31,IF($N19="ACA-P",'2020 GTCMHIC Metal Level Plans'!$D$30,IF($N19="ACA-G",'2020 GTCMHIC Metal Level Plans'!$D$35,IF($N19="ACA-S",'2020 GTCMHIC Metal Level Plans'!$D$40,IF($N19="ACA-B",'2020 GTCMHIC Metal Level Plans'!$D$45," ")))))))))))))</f>
        <v>349.65274617</v>
      </c>
      <c r="AA19" s="16">
        <f t="shared" si="9"/>
        <v>1719.0400500000001</v>
      </c>
      <c r="AB19" s="19"/>
    </row>
    <row r="20" spans="1:28" s="5" customFormat="1" ht="20.100000000000001" customHeight="1" x14ac:dyDescent="0.2">
      <c r="A20" s="304"/>
      <c r="B20" s="304"/>
      <c r="C20" s="305" t="s">
        <v>178</v>
      </c>
      <c r="D20" s="34" t="s">
        <v>91</v>
      </c>
      <c r="E20" s="153" t="s">
        <v>166</v>
      </c>
      <c r="F20" s="153" t="s">
        <v>128</v>
      </c>
      <c r="G20" s="153" t="s">
        <v>173</v>
      </c>
      <c r="H20" s="150">
        <v>5</v>
      </c>
      <c r="I20" s="150">
        <v>20</v>
      </c>
      <c r="J20" s="150">
        <v>35</v>
      </c>
      <c r="K20" s="150">
        <v>10</v>
      </c>
      <c r="L20" s="150">
        <v>40</v>
      </c>
      <c r="M20" s="150">
        <v>70</v>
      </c>
      <c r="N20" s="150" t="s">
        <v>41</v>
      </c>
      <c r="O20" s="157" t="s">
        <v>54</v>
      </c>
      <c r="P20" s="150">
        <v>10</v>
      </c>
      <c r="Q20" s="150" t="s">
        <v>23</v>
      </c>
      <c r="R20" s="150" t="s">
        <v>23</v>
      </c>
      <c r="S20" s="150">
        <v>1000</v>
      </c>
      <c r="T20" s="150">
        <v>3000</v>
      </c>
      <c r="U20" s="157" t="s">
        <v>32</v>
      </c>
      <c r="V20" s="17">
        <f>IF($U20="MM1",'2020 GTCMHIC Indemnity Plans'!$D$25,IF($U20="MM2",'2020 GTCMHIC Indemnity Plans'!$F$25,IF($U20="MM3",'2020 GTCMHIC Indemnity Plans'!$H$25,IF($U20="MM5",'2020 GTCMHIC Indemnity Plans'!$J$25,IF($U20="MM6",'2020 GTCMHIC Comprehensive Plan'!$D$25,IF($U20="MM7",'2020 GTCMHIC Indemnity Plans'!$L$25,IF($U20="PPO1",'2020 GTMHIC PPO Plans'!$D$25,IF($U20="PPO2",'2020 GTMHIC PPO Plans'!$F$25,IF($U20="PPO3",'2020 GTMHIC PPO Plans'!$H$25,IF($U20="PPOT",'2020 GTMHIC PPO Plans'!$J$25,IF($U20="ACA-P",'2020 GTCMHIC Metal Level Plans'!$C$29,IF($U20="ACA-G",'2020 GTCMHIC Metal Level Plans'!$C$34,IF($U20="ACA-S",'2020 GTCMHIC Metal Level Plans'!$C$39,IF($U20="ACA-B",'2020 GTCMHIC Metal Level Plans'!$C$44," "))))))))))))))</f>
        <v>772.18</v>
      </c>
      <c r="W20" s="17">
        <f>IF($N20="3T3",'2020 GTCMHIC 3-Tier Rx Plans'!$C$30,IF($N20="3T5a",'2020 GTCMHIC 3-Tier Rx Plans'!$D$30,IF($N20="3T6",'2020 GTCMHIC 3-Tier Rx Plans'!$E$30,IF($N20="3T7",'2020 GTCMHIC 3-Tier Rx Plans'!$F$30,IF($N20="3T8",#REF!,IF($N20="3T9",'2020 GTCMHIC 3-Tier Rx Plans'!$G$30,IF($N20="3T10",'2020 GTCMHIC 3-Tier Rx Plans'!$H$30,IF($N20="3T11",'2020 GTCMHIC 3-Tier Rx Plans'!$I$30,IF($N20="3T13",'2020 GTCMHIC 3-Tier Rx Plans'!$J$30,IF($N20="ACA-P",'2020 GTCMHIC Metal Level Plans'!$C$30,IF($N20="ACA-G",'2020 GTCMHIC Metal Level Plans'!$C$35,IF($N20="ACA-S",'2020 GTCMHIC Metal Level Plans'!$C$40,IF($N20="ACA-B",'2020 GTCMHIC Metal Level Plans'!$C$45," ")))))))))))))</f>
        <v>195.29</v>
      </c>
      <c r="X20" s="17">
        <f t="shared" si="8"/>
        <v>967.46999999999991</v>
      </c>
      <c r="Y20" s="17">
        <f>IF($U20="MM1",'2020 GTCMHIC Indemnity Plans'!$D$26,IF($U20="MM2",'2020 GTCMHIC Indemnity Plans'!$F$26,IF($U20="MM3",'2020 GTCMHIC Indemnity Plans'!$H$26,IF($U20="MM4",#REF!,IF($U20="MM5",'2020 GTCMHIC Indemnity Plans'!$J$26,IF($U20="MM6",'2020 GTCMHIC Comprehensive Plan'!$D$26,IF($U20="MM7",'2020 GTCMHIC Indemnity Plans'!$L$26,IF($U20="PPO1",'2020 GTMHIC PPO Plans'!$D$26,IF($U20="PPO2",'2020 GTMHIC PPO Plans'!$F$26,IF($U20="PPO3",'2020 GTMHIC PPO Plans'!$H$26,IF($U20="PPOT",'2020 GTMHIC PPO Plans'!$J$26,IF($U20="ACA-P",'2020 GTCMHIC Metal Level Plans'!$D$29,IF($U20="ACA-G",'2020 GTCMHIC Metal Level Plans'!$D$34,IF($U20="ACA-S",'2020 GTCMHIC Metal Level Plans'!$D$39,IF($U20="ACA-B",'2020 GTCMHIC Metal Level Plans'!$D$44," ")))))))))))))))</f>
        <v>1671.35</v>
      </c>
      <c r="Z20" s="17">
        <f>IF($N20="3T3",'2020 GTCMHIC 3-Tier Rx Plans'!$C$31,IF($N20="3T5a",'2020 GTCMHIC 3-Tier Rx Plans'!$D$31,IF($N20="3T6",'2020 GTCMHIC 3-Tier Rx Plans'!$E$31,IF($N20="3T7",'2020 GTCMHIC 3-Tier Rx Plans'!$F$31,IF($N20="3T8",#REF!,IF($N20="3T9",'2020 GTCMHIC 3-Tier Rx Plans'!$G$31,IF($N20="3T10",'2020 GTCMHIC 3-Tier Rx Plans'!$H$31,IF($N20="3T11",'2020 GTCMHIC 3-Tier Rx Plans'!$I$31,IF($N20="3T13",'2020 GTCMHIC 3-Tier Rx Plans'!$J$31,IF($N20="ACA-P",'2020 GTCMHIC Metal Level Plans'!$D$30,IF($N20="ACA-G",'2020 GTCMHIC Metal Level Plans'!$D$35,IF($N20="ACA-S",'2020 GTCMHIC Metal Level Plans'!$D$40,IF($N20="ACA-B",'2020 GTCMHIC Metal Level Plans'!$D$45," ")))))))))))))</f>
        <v>423.33</v>
      </c>
      <c r="AA20" s="17">
        <f t="shared" si="9"/>
        <v>2094.6799999999998</v>
      </c>
      <c r="AB20" s="19"/>
    </row>
    <row r="21" spans="1:28" s="5" customFormat="1" ht="20.100000000000001" customHeight="1" x14ac:dyDescent="0.2">
      <c r="A21" s="304"/>
      <c r="B21" s="304"/>
      <c r="C21" s="305"/>
      <c r="D21" s="34" t="s">
        <v>411</v>
      </c>
      <c r="E21" s="153" t="s">
        <v>358</v>
      </c>
      <c r="F21" s="153" t="s">
        <v>142</v>
      </c>
      <c r="G21" s="153" t="s">
        <v>173</v>
      </c>
      <c r="H21" s="150">
        <v>5</v>
      </c>
      <c r="I21" s="150">
        <v>20</v>
      </c>
      <c r="J21" s="150">
        <v>35</v>
      </c>
      <c r="K21" s="150">
        <v>10</v>
      </c>
      <c r="L21" s="150">
        <v>40</v>
      </c>
      <c r="M21" s="150">
        <v>70</v>
      </c>
      <c r="N21" s="150" t="s">
        <v>41</v>
      </c>
      <c r="O21" s="157" t="s">
        <v>54</v>
      </c>
      <c r="P21" s="150">
        <v>10</v>
      </c>
      <c r="Q21" s="150" t="s">
        <v>23</v>
      </c>
      <c r="R21" s="150" t="s">
        <v>23</v>
      </c>
      <c r="S21" s="150">
        <v>1000</v>
      </c>
      <c r="T21" s="150">
        <v>3000</v>
      </c>
      <c r="U21" s="157" t="s">
        <v>32</v>
      </c>
      <c r="V21" s="17">
        <f>IF($U21="MM1",'2020 GTCMHIC Indemnity Plans'!$D$25,IF($U21="MM2",'2020 GTCMHIC Indemnity Plans'!$F$25,IF($U21="MM3",'2020 GTCMHIC Indemnity Plans'!$H$25,IF($U21="MM5",'2020 GTCMHIC Indemnity Plans'!$J$25,IF($U21="MM6",'2020 GTCMHIC Comprehensive Plan'!$D$25,IF($U21="MM7",'2020 GTCMHIC Indemnity Plans'!$L$25,IF($U21="PPO1",'2020 GTMHIC PPO Plans'!$D$25,IF($U21="PPO2",'2020 GTMHIC PPO Plans'!$F$25,IF($U21="PPO3",'2020 GTMHIC PPO Plans'!$H$25,IF($U21="PPOT",'2020 GTMHIC PPO Plans'!$J$25,IF($U21="ACA-P",'2020 GTCMHIC Metal Level Plans'!$C$29,IF($U21="ACA-G",'2020 GTCMHIC Metal Level Plans'!$C$34,IF($U21="ACA-S",'2020 GTCMHIC Metal Level Plans'!$C$39,IF($U21="ACA-B",'2020 GTCMHIC Metal Level Plans'!$C$44," "))))))))))))))</f>
        <v>772.18</v>
      </c>
      <c r="W21" s="17">
        <f>IF($N21="3T3",'2020 GTCMHIC 3-Tier Rx Plans'!$C$30,IF($N21="3T5a",'2020 GTCMHIC 3-Tier Rx Plans'!$D$30,IF($N21="3T6",'2020 GTCMHIC 3-Tier Rx Plans'!$E$30,IF($N21="3T7",'2020 GTCMHIC 3-Tier Rx Plans'!$F$30,IF($N21="3T8",#REF!,IF($N21="3T9",'2020 GTCMHIC 3-Tier Rx Plans'!$G$30,IF($N21="3T10",'2020 GTCMHIC 3-Tier Rx Plans'!$H$30,IF($N21="3T11",'2020 GTCMHIC 3-Tier Rx Plans'!$I$30,IF($N21="3T13",'2020 GTCMHIC 3-Tier Rx Plans'!$J$30,IF($N21="ACA-P",'2020 GTCMHIC Metal Level Plans'!$C$30,IF($N21="ACA-G",'2020 GTCMHIC Metal Level Plans'!$C$35,IF($N21="ACA-S",'2020 GTCMHIC Metal Level Plans'!$C$40,IF($N21="ACA-B",'2020 GTCMHIC Metal Level Plans'!$C$45," ")))))))))))))</f>
        <v>195.29</v>
      </c>
      <c r="X21" s="17">
        <f t="shared" si="8"/>
        <v>967.46999999999991</v>
      </c>
      <c r="Y21" s="17">
        <f>IF($U21="MM1",'2020 GTCMHIC Indemnity Plans'!$D$26,IF($U21="MM2",'2020 GTCMHIC Indemnity Plans'!$F$26,IF($U21="MM3",'2020 GTCMHIC Indemnity Plans'!$H$26,IF($U21="MM4",#REF!,IF($U21="MM5",'2020 GTCMHIC Indemnity Plans'!$J$26,IF($U21="MM6",'2020 GTCMHIC Comprehensive Plan'!$D$26,IF($U21="MM7",'2020 GTCMHIC Indemnity Plans'!$L$26,IF($U21="PPO1",'2020 GTMHIC PPO Plans'!$D$26,IF($U21="PPO2",'2020 GTMHIC PPO Plans'!$F$26,IF($U21="PPO3",'2020 GTMHIC PPO Plans'!$H$26,IF($U21="PPOT",'2020 GTMHIC PPO Plans'!$J$26,IF($U21="ACA-P",'2020 GTCMHIC Metal Level Plans'!$D$29,IF($U21="ACA-G",'2020 GTCMHIC Metal Level Plans'!$D$34,IF($U21="ACA-S",'2020 GTCMHIC Metal Level Plans'!$D$39,IF($U21="ACA-B",'2020 GTCMHIC Metal Level Plans'!$D$44," ")))))))))))))))</f>
        <v>1671.35</v>
      </c>
      <c r="Z21" s="17">
        <f>IF($N21="3T3",'2020 GTCMHIC 3-Tier Rx Plans'!$C$31,IF($N21="3T5a",'2020 GTCMHIC 3-Tier Rx Plans'!$D$31,IF($N21="3T6",'2020 GTCMHIC 3-Tier Rx Plans'!$E$31,IF($N21="3T7",'2020 GTCMHIC 3-Tier Rx Plans'!$F$31,IF($N21="3T8",#REF!,IF($N21="3T9",'2020 GTCMHIC 3-Tier Rx Plans'!$G$31,IF($N21="3T10",'2020 GTCMHIC 3-Tier Rx Plans'!$H$31,IF($N21="3T11",'2020 GTCMHIC 3-Tier Rx Plans'!$I$31,IF($N21="3T13",'2020 GTCMHIC 3-Tier Rx Plans'!$J$31,IF($N21="ACA-P",'2020 GTCMHIC Metal Level Plans'!$D$30,IF($N21="ACA-G",'2020 GTCMHIC Metal Level Plans'!$D$35,IF($N21="ACA-S",'2020 GTCMHIC Metal Level Plans'!$D$40,IF($N21="ACA-B",'2020 GTCMHIC Metal Level Plans'!$D$45," ")))))))))))))</f>
        <v>423.33</v>
      </c>
      <c r="AA21" s="17">
        <f t="shared" si="9"/>
        <v>2094.6799999999998</v>
      </c>
      <c r="AB21" s="19"/>
    </row>
    <row r="22" spans="1:28" s="5" customFormat="1" ht="20.100000000000001" customHeight="1" x14ac:dyDescent="0.2">
      <c r="A22" s="304"/>
      <c r="B22" s="304"/>
      <c r="C22" s="305"/>
      <c r="D22" s="34" t="s">
        <v>410</v>
      </c>
      <c r="E22" s="153" t="s">
        <v>168</v>
      </c>
      <c r="F22" s="153" t="s">
        <v>125</v>
      </c>
      <c r="G22" s="153" t="s">
        <v>227</v>
      </c>
      <c r="H22" s="150">
        <v>5</v>
      </c>
      <c r="I22" s="150">
        <v>20</v>
      </c>
      <c r="J22" s="150">
        <v>35</v>
      </c>
      <c r="K22" s="150">
        <v>10</v>
      </c>
      <c r="L22" s="150">
        <v>40</v>
      </c>
      <c r="M22" s="150">
        <v>70</v>
      </c>
      <c r="N22" s="150" t="s">
        <v>41</v>
      </c>
      <c r="O22" s="157" t="s">
        <v>47</v>
      </c>
      <c r="P22" s="150" t="s">
        <v>23</v>
      </c>
      <c r="Q22" s="150">
        <v>100</v>
      </c>
      <c r="R22" s="150">
        <v>200</v>
      </c>
      <c r="S22" s="150">
        <v>200</v>
      </c>
      <c r="T22" s="150">
        <v>400</v>
      </c>
      <c r="U22" s="157" t="s">
        <v>36</v>
      </c>
      <c r="V22" s="17">
        <f>IF($U22="MM1",'2020 GTCMHIC Indemnity Plans'!$D$25,IF($U22="MM2",'2020 GTCMHIC Indemnity Plans'!$F$25,IF($U22="MM3",'2020 GTCMHIC Indemnity Plans'!$H$25,IF($U22="MM5",'2020 GTCMHIC Indemnity Plans'!$J$25,IF($U22="MM6",'2020 GTCMHIC Comprehensive Plan'!$D$25,IF($U22="MM7",'2020 GTCMHIC Indemnity Plans'!$L$25,IF($U22="PPO1",'2020 GTMHIC PPO Plans'!$D$25,IF($U22="PPO2",'2020 GTMHIC PPO Plans'!$F$25,IF($U22="PPO3",'2020 GTMHIC PPO Plans'!$H$25,IF($U22="PPOT",'2020 GTMHIC PPO Plans'!$J$25,IF($U22="ACA-P",'2020 GTCMHIC Metal Level Plans'!$C$29,IF($U22="ACA-G",'2020 GTCMHIC Metal Level Plans'!$C$34,IF($U22="ACA-S",'2020 GTCMHIC Metal Level Plans'!$C$39,IF($U22="ACA-B",'2020 GTCMHIC Metal Level Plans'!$C$44," "))))))))))))))</f>
        <v>787.82</v>
      </c>
      <c r="W22" s="17">
        <f>IF($N22="3T3",'2020 GTCMHIC 3-Tier Rx Plans'!$C$30,IF($N22="3T5a",'2020 GTCMHIC 3-Tier Rx Plans'!$D$30,IF($N22="3T6",'2020 GTCMHIC 3-Tier Rx Plans'!$E$30,IF($N22="3T7",'2020 GTCMHIC 3-Tier Rx Plans'!$F$30,IF($N22="3T8",#REF!,IF($N22="3T9",'2020 GTCMHIC 3-Tier Rx Plans'!$G$30,IF($N22="3T10",'2020 GTCMHIC 3-Tier Rx Plans'!$H$30,IF($N22="3T11",'2020 GTCMHIC 3-Tier Rx Plans'!$I$30,IF($N22="3T13",'2020 GTCMHIC 3-Tier Rx Plans'!$J$30,IF($N22="ACA-P",'2020 GTCMHIC Metal Level Plans'!$C$30,IF($N22="ACA-G",'2020 GTCMHIC Metal Level Plans'!$C$35,IF($N22="ACA-S",'2020 GTCMHIC Metal Level Plans'!$C$40,IF($N22="ACA-B",'2020 GTCMHIC Metal Level Plans'!$C$45," ")))))))))))))</f>
        <v>195.29</v>
      </c>
      <c r="X22" s="17">
        <f t="shared" si="8"/>
        <v>983.11</v>
      </c>
      <c r="Y22" s="17">
        <f>IF($U22="MM1",'2020 GTCMHIC Indemnity Plans'!$D$26,IF($U22="MM2",'2020 GTCMHIC Indemnity Plans'!$F$26,IF($U22="MM3",'2020 GTCMHIC Indemnity Plans'!$H$26,IF($U22="MM4",#REF!,IF($U22="MM5",'2020 GTCMHIC Indemnity Plans'!$J$26,IF($U22="MM6",'2020 GTCMHIC Comprehensive Plan'!$D$26,IF($U22="MM7",'2020 GTCMHIC Indemnity Plans'!$L$26,IF($U22="PPO1",'2020 GTMHIC PPO Plans'!$D$26,IF($U22="PPO2",'2020 GTMHIC PPO Plans'!$F$26,IF($U22="PPO3",'2020 GTMHIC PPO Plans'!$H$26,IF($U22="PPOT",'2020 GTMHIC PPO Plans'!$J$26,IF($U22="ACA-P",'2020 GTCMHIC Metal Level Plans'!$D$29,IF($U22="ACA-G",'2020 GTCMHIC Metal Level Plans'!$D$34,IF($U22="ACA-S",'2020 GTCMHIC Metal Level Plans'!$D$39,IF($U22="ACA-B",'2020 GTCMHIC Metal Level Plans'!$D$44," ")))))))))))))))</f>
        <v>1707.55</v>
      </c>
      <c r="Z22" s="17">
        <f>IF($N22="3T3",'2020 GTCMHIC 3-Tier Rx Plans'!$C$31,IF($N22="3T5a",'2020 GTCMHIC 3-Tier Rx Plans'!$D$31,IF($N22="3T6",'2020 GTCMHIC 3-Tier Rx Plans'!$E$31,IF($N22="3T7",'2020 GTCMHIC 3-Tier Rx Plans'!$F$31,IF($N22="3T8",#REF!,IF($N22="3T9",'2020 GTCMHIC 3-Tier Rx Plans'!$G$31,IF($N22="3T10",'2020 GTCMHIC 3-Tier Rx Plans'!$H$31,IF($N22="3T11",'2020 GTCMHIC 3-Tier Rx Plans'!$I$31,IF($N22="3T13",'2020 GTCMHIC 3-Tier Rx Plans'!$J$31,IF($N22="ACA-P",'2020 GTCMHIC Metal Level Plans'!$D$30,IF($N22="ACA-G",'2020 GTCMHIC Metal Level Plans'!$D$35,IF($N22="ACA-S",'2020 GTCMHIC Metal Level Plans'!$D$40,IF($N22="ACA-B",'2020 GTCMHIC Metal Level Plans'!$D$45," ")))))))))))))</f>
        <v>423.33</v>
      </c>
      <c r="AA22" s="17">
        <f t="shared" si="9"/>
        <v>2130.88</v>
      </c>
      <c r="AB22" s="19"/>
    </row>
    <row r="23" spans="1:28" s="5" customFormat="1" ht="20.100000000000001" customHeight="1" x14ac:dyDescent="0.2">
      <c r="A23" s="304"/>
      <c r="B23" s="304"/>
      <c r="C23" s="305"/>
      <c r="D23" s="34" t="s">
        <v>413</v>
      </c>
      <c r="E23" s="153" t="s">
        <v>418</v>
      </c>
      <c r="F23" s="153" t="s">
        <v>137</v>
      </c>
      <c r="G23" s="153" t="s">
        <v>227</v>
      </c>
      <c r="H23" s="150">
        <v>5</v>
      </c>
      <c r="I23" s="150">
        <v>20</v>
      </c>
      <c r="J23" s="150">
        <v>35</v>
      </c>
      <c r="K23" s="150">
        <v>10</v>
      </c>
      <c r="L23" s="150">
        <v>40</v>
      </c>
      <c r="M23" s="150">
        <v>70</v>
      </c>
      <c r="N23" s="150" t="s">
        <v>41</v>
      </c>
      <c r="O23" s="157" t="s">
        <v>47</v>
      </c>
      <c r="P23" s="150" t="s">
        <v>23</v>
      </c>
      <c r="Q23" s="150">
        <v>100</v>
      </c>
      <c r="R23" s="150">
        <v>200</v>
      </c>
      <c r="S23" s="150">
        <v>200</v>
      </c>
      <c r="T23" s="150">
        <v>400</v>
      </c>
      <c r="U23" s="157" t="s">
        <v>36</v>
      </c>
      <c r="V23" s="17">
        <f>IF($U23="MM1",'2020 GTCMHIC Indemnity Plans'!$D$25,IF($U23="MM2",'2020 GTCMHIC Indemnity Plans'!$F$25,IF($U23="MM3",'2020 GTCMHIC Indemnity Plans'!$H$25,IF($U23="MM5",'2020 GTCMHIC Indemnity Plans'!$J$25,IF($U23="MM6",'2020 GTCMHIC Comprehensive Plan'!$D$25,IF($U23="MM7",'2020 GTCMHIC Indemnity Plans'!$L$25,IF($U23="PPO1",'2020 GTMHIC PPO Plans'!$D$25,IF($U23="PPO2",'2020 GTMHIC PPO Plans'!$F$25,IF($U23="PPO3",'2020 GTMHIC PPO Plans'!$H$25,IF($U23="PPOT",'2020 GTMHIC PPO Plans'!$J$25,IF($U23="ACA-P",'2020 GTCMHIC Metal Level Plans'!$C$29,IF($U23="ACA-G",'2020 GTCMHIC Metal Level Plans'!$C$34,IF($U23="ACA-S",'2020 GTCMHIC Metal Level Plans'!$C$39,IF($U23="ACA-B",'2020 GTCMHIC Metal Level Plans'!$C$44," "))))))))))))))</f>
        <v>787.82</v>
      </c>
      <c r="W23" s="17">
        <f>IF($N23="3T3",'2020 GTCMHIC 3-Tier Rx Plans'!$C$30,IF($N23="3T5a",'2020 GTCMHIC 3-Tier Rx Plans'!$D$30,IF($N23="3T6",'2020 GTCMHIC 3-Tier Rx Plans'!$E$30,IF($N23="3T7",'2020 GTCMHIC 3-Tier Rx Plans'!$F$30,IF($N23="3T8",#REF!,IF($N23="3T9",'2020 GTCMHIC 3-Tier Rx Plans'!$G$30,IF($N23="3T10",'2020 GTCMHIC 3-Tier Rx Plans'!$H$30,IF($N23="3T11",'2020 GTCMHIC 3-Tier Rx Plans'!$I$30,IF($N23="3T13",'2020 GTCMHIC 3-Tier Rx Plans'!$J$30,IF($N23="ACA-P",'2020 GTCMHIC Metal Level Plans'!$C$30,IF($N23="ACA-G",'2020 GTCMHIC Metal Level Plans'!$C$35,IF($N23="ACA-S",'2020 GTCMHIC Metal Level Plans'!$C$40,IF($N23="ACA-B",'2020 GTCMHIC Metal Level Plans'!$C$45," ")))))))))))))</f>
        <v>195.29</v>
      </c>
      <c r="X23" s="17">
        <f t="shared" si="8"/>
        <v>983.11</v>
      </c>
      <c r="Y23" s="17">
        <f>IF($U23="MM1",'2020 GTCMHIC Indemnity Plans'!$D$26,IF($U23="MM2",'2020 GTCMHIC Indemnity Plans'!$F$26,IF($U23="MM3",'2020 GTCMHIC Indemnity Plans'!$H$26,IF($U23="MM4",#REF!,IF($U23="MM5",'2020 GTCMHIC Indemnity Plans'!$J$26,IF($U23="MM6",'2020 GTCMHIC Comprehensive Plan'!$D$26,IF($U23="MM7",'2020 GTCMHIC Indemnity Plans'!$L$26,IF($U23="PPO1",'2020 GTMHIC PPO Plans'!$D$26,IF($U23="PPO2",'2020 GTMHIC PPO Plans'!$F$26,IF($U23="PPO3",'2020 GTMHIC PPO Plans'!$H$26,IF($U23="PPOT",'2020 GTMHIC PPO Plans'!$J$26,IF($U23="ACA-P",'2020 GTCMHIC Metal Level Plans'!$D$29,IF($U23="ACA-G",'2020 GTCMHIC Metal Level Plans'!$D$34,IF($U23="ACA-S",'2020 GTCMHIC Metal Level Plans'!$D$39,IF($U23="ACA-B",'2020 GTCMHIC Metal Level Plans'!$D$44," ")))))))))))))))</f>
        <v>1707.55</v>
      </c>
      <c r="Z23" s="17">
        <f>IF($N23="3T3",'2020 GTCMHIC 3-Tier Rx Plans'!$C$31,IF($N23="3T5a",'2020 GTCMHIC 3-Tier Rx Plans'!$D$31,IF($N23="3T6",'2020 GTCMHIC 3-Tier Rx Plans'!$E$31,IF($N23="3T7",'2020 GTCMHIC 3-Tier Rx Plans'!$F$31,IF($N23="3T8",#REF!,IF($N23="3T9",'2020 GTCMHIC 3-Tier Rx Plans'!$G$31,IF($N23="3T10",'2020 GTCMHIC 3-Tier Rx Plans'!$H$31,IF($N23="3T11",'2020 GTCMHIC 3-Tier Rx Plans'!$I$31,IF($N23="3T13",'2020 GTCMHIC 3-Tier Rx Plans'!$J$31,IF($N23="ACA-P",'2020 GTCMHIC Metal Level Plans'!$D$30,IF($N23="ACA-G",'2020 GTCMHIC Metal Level Plans'!$D$35,IF($N23="ACA-S",'2020 GTCMHIC Metal Level Plans'!$D$40,IF($N23="ACA-B",'2020 GTCMHIC Metal Level Plans'!$D$45," ")))))))))))))</f>
        <v>423.33</v>
      </c>
      <c r="AA23" s="17">
        <f t="shared" si="9"/>
        <v>2130.88</v>
      </c>
      <c r="AB23" s="19"/>
    </row>
    <row r="24" spans="1:28" s="5" customFormat="1" ht="20.100000000000001" customHeight="1" x14ac:dyDescent="0.2">
      <c r="A24" s="304"/>
      <c r="B24" s="304"/>
      <c r="C24" s="305"/>
      <c r="D24" s="34" t="s">
        <v>93</v>
      </c>
      <c r="E24" s="153" t="s">
        <v>412</v>
      </c>
      <c r="F24" s="153" t="s">
        <v>125</v>
      </c>
      <c r="G24" s="153" t="s">
        <v>356</v>
      </c>
      <c r="H24" s="150">
        <v>5</v>
      </c>
      <c r="I24" s="150">
        <v>35</v>
      </c>
      <c r="J24" s="150">
        <v>70</v>
      </c>
      <c r="K24" s="150">
        <v>10</v>
      </c>
      <c r="L24" s="150">
        <v>70</v>
      </c>
      <c r="M24" s="150">
        <v>140</v>
      </c>
      <c r="N24" s="157" t="s">
        <v>70</v>
      </c>
      <c r="O24" s="157" t="s">
        <v>93</v>
      </c>
      <c r="P24" s="150" t="s">
        <v>220</v>
      </c>
      <c r="Q24" s="150" t="s">
        <v>23</v>
      </c>
      <c r="R24" s="150" t="s">
        <v>23</v>
      </c>
      <c r="S24" s="150">
        <v>2000</v>
      </c>
      <c r="T24" s="150">
        <v>6000</v>
      </c>
      <c r="U24" s="157" t="s">
        <v>70</v>
      </c>
      <c r="V24" s="17">
        <f>IF($U24="MM1",'2020 GTCMHIC Indemnity Plans'!$D$25,IF($U24="MM2",'2020 GTCMHIC Indemnity Plans'!$F$25,IF($U24="MM3",'2020 GTCMHIC Indemnity Plans'!$H$25,IF($U24="MM5",'2020 GTCMHIC Indemnity Plans'!$J$25,IF($U24="MM6",'2020 GTCMHIC Comprehensive Plan'!$D$25,IF($U24="MM7",'2020 GTCMHIC Indemnity Plans'!$L$25,IF($U24="PPO1",'2020 GTMHIC PPO Plans'!$D$25,IF($U24="PPO2",'2020 GTMHIC PPO Plans'!$F$25,IF($U24="PPO3",'2020 GTMHIC PPO Plans'!$H$25,IF($U24="PPOT",'2020 GTMHIC PPO Plans'!$J$25,IF($U24="ACA-P",'2020 GTCMHIC Metal Level Plans'!$C$29,IF($U24="ACA-G",'2020 GTCMHIC Metal Level Plans'!$C$34,IF($U24="ACA-S",'2020 GTCMHIC Metal Level Plans'!$C$39,IF($U24="ACA-B",'2020 GTCMHIC Metal Level Plans'!$C$44," "))))))))))))))</f>
        <v>526.68320894280009</v>
      </c>
      <c r="W24" s="17">
        <f>IF($N24="3T3",'2020 GTCMHIC 3-Tier Rx Plans'!$C$30,IF($N24="3T5a",'2020 GTCMHIC 3-Tier Rx Plans'!$D$30,IF($N24="3T6",'2020 GTCMHIC 3-Tier Rx Plans'!$E$30,IF($N24="3T7",'2020 GTCMHIC 3-Tier Rx Plans'!$F$30,IF($N24="3T8",#REF!,IF($N24="3T9",'2020 GTCMHIC 3-Tier Rx Plans'!$G$30,IF($N24="3T10",'2020 GTCMHIC 3-Tier Rx Plans'!$H$30,IF($N24="3T11",'2020 GTCMHIC 3-Tier Rx Plans'!$I$30,IF($N24="3T13",'2020 GTCMHIC 3-Tier Rx Plans'!$J$30,IF($N24="ACA-P",'2020 GTCMHIC Metal Level Plans'!$C$30,IF($N24="ACA-G",'2020 GTCMHIC Metal Level Plans'!$C$35,IF($N24="ACA-S",'2020 GTCMHIC Metal Level Plans'!$C$40,IF($N24="ACA-B",'2020 GTCMHIC Metal Level Plans'!$C$45," ")))))))))))))</f>
        <v>134.48074905720003</v>
      </c>
      <c r="X24" s="17">
        <f t="shared" si="8"/>
        <v>661.16395800000009</v>
      </c>
      <c r="Y24" s="17">
        <f>IF($U24="MM1",'2020 GTCMHIC Indemnity Plans'!$D$26,IF($U24="MM2",'2020 GTCMHIC Indemnity Plans'!$F$26,IF($U24="MM3",'2020 GTCMHIC Indemnity Plans'!$H$26,IF($U24="MM4",#REF!,IF($U24="MM5",'2020 GTCMHIC Indemnity Plans'!$J$26,IF($U24="MM6",'2020 GTCMHIC Comprehensive Plan'!$D$26,IF($U24="MM7",'2020 GTCMHIC Indemnity Plans'!$L$26,IF($U24="PPO1",'2020 GTMHIC PPO Plans'!$D$26,IF($U24="PPO2",'2020 GTMHIC PPO Plans'!$F$26,IF($U24="PPO3",'2020 GTMHIC PPO Plans'!$H$26,IF($U24="PPOT",'2020 GTMHIC PPO Plans'!$J$26,IF($U24="ACA-P",'2020 GTCMHIC Metal Level Plans'!$D$29,IF($U24="ACA-G",'2020 GTCMHIC Metal Level Plans'!$D$34,IF($U24="ACA-S",'2020 GTCMHIC Metal Level Plans'!$D$39,IF($U24="ACA-B",'2020 GTCMHIC Metal Level Plans'!$D$44," ")))))))))))))))</f>
        <v>1369.3873038300001</v>
      </c>
      <c r="Z24" s="17">
        <f>IF($N24="3T3",'2020 GTCMHIC 3-Tier Rx Plans'!$C$31,IF($N24="3T5a",'2020 GTCMHIC 3-Tier Rx Plans'!$D$31,IF($N24="3T6",'2020 GTCMHIC 3-Tier Rx Plans'!$E$31,IF($N24="3T7",'2020 GTCMHIC 3-Tier Rx Plans'!$F$31,IF($N24="3T8",#REF!,IF($N24="3T9",'2020 GTCMHIC 3-Tier Rx Plans'!$G$31,IF($N24="3T10",'2020 GTCMHIC 3-Tier Rx Plans'!$H$31,IF($N24="3T11",'2020 GTCMHIC 3-Tier Rx Plans'!$I$31,IF($N24="3T13",'2020 GTCMHIC 3-Tier Rx Plans'!$J$31,IF($N24="ACA-P",'2020 GTCMHIC Metal Level Plans'!$D$30,IF($N24="ACA-G",'2020 GTCMHIC Metal Level Plans'!$D$35,IF($N24="ACA-S",'2020 GTCMHIC Metal Level Plans'!$D$40,IF($N24="ACA-B",'2020 GTCMHIC Metal Level Plans'!$D$45," ")))))))))))))</f>
        <v>349.65274617</v>
      </c>
      <c r="AA24" s="17">
        <f t="shared" si="9"/>
        <v>1719.0400500000001</v>
      </c>
      <c r="AB24" s="19"/>
    </row>
    <row r="25" spans="1:28" s="5" customFormat="1" ht="20.100000000000001" customHeight="1" x14ac:dyDescent="0.2">
      <c r="A25" s="304"/>
      <c r="B25" s="304"/>
      <c r="C25" s="305"/>
      <c r="D25" s="34" t="s">
        <v>416</v>
      </c>
      <c r="E25" s="153" t="s">
        <v>417</v>
      </c>
      <c r="F25" s="153" t="s">
        <v>137</v>
      </c>
      <c r="G25" s="153" t="s">
        <v>356</v>
      </c>
      <c r="H25" s="150">
        <v>5</v>
      </c>
      <c r="I25" s="150">
        <v>35</v>
      </c>
      <c r="J25" s="150">
        <v>70</v>
      </c>
      <c r="K25" s="150">
        <v>10</v>
      </c>
      <c r="L25" s="150">
        <v>70</v>
      </c>
      <c r="M25" s="150">
        <v>140</v>
      </c>
      <c r="N25" s="157" t="s">
        <v>70</v>
      </c>
      <c r="O25" s="157" t="s">
        <v>93</v>
      </c>
      <c r="P25" s="150" t="s">
        <v>220</v>
      </c>
      <c r="Q25" s="150" t="s">
        <v>23</v>
      </c>
      <c r="R25" s="150" t="s">
        <v>23</v>
      </c>
      <c r="S25" s="150">
        <v>2000</v>
      </c>
      <c r="T25" s="150">
        <v>6000</v>
      </c>
      <c r="U25" s="157" t="s">
        <v>70</v>
      </c>
      <c r="V25" s="17">
        <f>IF($U25="MM1",'2020 GTCMHIC Indemnity Plans'!$D$25,IF($U25="MM2",'2020 GTCMHIC Indemnity Plans'!$F$25,IF($U25="MM3",'2020 GTCMHIC Indemnity Plans'!$H$25,IF($U25="MM5",'2020 GTCMHIC Indemnity Plans'!$J$25,IF($U25="MM6",'2020 GTCMHIC Comprehensive Plan'!$D$25,IF($U25="MM7",'2020 GTCMHIC Indemnity Plans'!$L$25,IF($U25="PPO1",'2020 GTMHIC PPO Plans'!$D$25,IF($U25="PPO2",'2020 GTMHIC PPO Plans'!$F$25,IF($U25="PPO3",'2020 GTMHIC PPO Plans'!$H$25,IF($U25="PPOT",'2020 GTMHIC PPO Plans'!$J$25,IF($U25="ACA-P",'2020 GTCMHIC Metal Level Plans'!$C$29,IF($U25="ACA-G",'2020 GTCMHIC Metal Level Plans'!$C$34,IF($U25="ACA-S",'2020 GTCMHIC Metal Level Plans'!$C$39,IF($U25="ACA-B",'2020 GTCMHIC Metal Level Plans'!$C$44," "))))))))))))))</f>
        <v>526.68320894280009</v>
      </c>
      <c r="W25" s="17">
        <f>IF($N25="3T3",'2020 GTCMHIC 3-Tier Rx Plans'!$C$30,IF($N25="3T5a",'2020 GTCMHIC 3-Tier Rx Plans'!$D$30,IF($N25="3T6",'2020 GTCMHIC 3-Tier Rx Plans'!$E$30,IF($N25="3T7",'2020 GTCMHIC 3-Tier Rx Plans'!$F$30,IF($N25="3T8",#REF!,IF($N25="3T9",'2020 GTCMHIC 3-Tier Rx Plans'!$G$30,IF($N25="3T10",'2020 GTCMHIC 3-Tier Rx Plans'!$H$30,IF($N25="3T11",'2020 GTCMHIC 3-Tier Rx Plans'!$I$30,IF($N25="3T13",'2020 GTCMHIC 3-Tier Rx Plans'!$J$30,IF($N25="ACA-P",'2020 GTCMHIC Metal Level Plans'!$C$30,IF($N25="ACA-G",'2020 GTCMHIC Metal Level Plans'!$C$35,IF($N25="ACA-S",'2020 GTCMHIC Metal Level Plans'!$C$40,IF($N25="ACA-B",'2020 GTCMHIC Metal Level Plans'!$C$45," ")))))))))))))</f>
        <v>134.48074905720003</v>
      </c>
      <c r="X25" s="17">
        <f t="shared" si="8"/>
        <v>661.16395800000009</v>
      </c>
      <c r="Y25" s="17">
        <f>IF($U25="MM1",'2020 GTCMHIC Indemnity Plans'!$D$26,IF($U25="MM2",'2020 GTCMHIC Indemnity Plans'!$F$26,IF($U25="MM3",'2020 GTCMHIC Indemnity Plans'!$H$26,IF($U25="MM4",#REF!,IF($U25="MM5",'2020 GTCMHIC Indemnity Plans'!$J$26,IF($U25="MM6",'2020 GTCMHIC Comprehensive Plan'!$D$26,IF($U25="MM7",'2020 GTCMHIC Indemnity Plans'!$L$26,IF($U25="PPO1",'2020 GTMHIC PPO Plans'!$D$26,IF($U25="PPO2",'2020 GTMHIC PPO Plans'!$F$26,IF($U25="PPO3",'2020 GTMHIC PPO Plans'!$H$26,IF($U25="PPOT",'2020 GTMHIC PPO Plans'!$J$26,IF($U25="ACA-P",'2020 GTCMHIC Metal Level Plans'!$D$29,IF($U25="ACA-G",'2020 GTCMHIC Metal Level Plans'!$D$34,IF($U25="ACA-S",'2020 GTCMHIC Metal Level Plans'!$D$39,IF($U25="ACA-B",'2020 GTCMHIC Metal Level Plans'!$D$44," ")))))))))))))))</f>
        <v>1369.3873038300001</v>
      </c>
      <c r="Z25" s="17">
        <f>IF($N25="3T3",'2020 GTCMHIC 3-Tier Rx Plans'!$C$31,IF($N25="3T5a",'2020 GTCMHIC 3-Tier Rx Plans'!$D$31,IF($N25="3T6",'2020 GTCMHIC 3-Tier Rx Plans'!$E$31,IF($N25="3T7",'2020 GTCMHIC 3-Tier Rx Plans'!$F$31,IF($N25="3T8",#REF!,IF($N25="3T9",'2020 GTCMHIC 3-Tier Rx Plans'!$G$31,IF($N25="3T10",'2020 GTCMHIC 3-Tier Rx Plans'!$H$31,IF($N25="3T11",'2020 GTCMHIC 3-Tier Rx Plans'!$I$31,IF($N25="3T13",'2020 GTCMHIC 3-Tier Rx Plans'!$J$31,IF($N25="ACA-P",'2020 GTCMHIC Metal Level Plans'!$D$30,IF($N25="ACA-G",'2020 GTCMHIC Metal Level Plans'!$D$35,IF($N25="ACA-S",'2020 GTCMHIC Metal Level Plans'!$D$40,IF($N25="ACA-B",'2020 GTCMHIC Metal Level Plans'!$D$45," ")))))))))))))</f>
        <v>349.65274617</v>
      </c>
      <c r="AA25" s="17">
        <f t="shared" si="9"/>
        <v>1719.0400500000001</v>
      </c>
      <c r="AB25" s="19"/>
    </row>
    <row r="26" spans="1:28" s="6" customFormat="1" ht="20.100000000000001" customHeight="1" x14ac:dyDescent="0.2">
      <c r="A26" s="304"/>
      <c r="B26" s="304"/>
      <c r="C26" s="257" t="s">
        <v>181</v>
      </c>
      <c r="D26" s="155" t="s">
        <v>91</v>
      </c>
      <c r="E26" s="154" t="s">
        <v>182</v>
      </c>
      <c r="F26" s="154" t="s">
        <v>126</v>
      </c>
      <c r="G26" s="154" t="s">
        <v>173</v>
      </c>
      <c r="H26" s="12">
        <v>5</v>
      </c>
      <c r="I26" s="12">
        <v>20</v>
      </c>
      <c r="J26" s="12">
        <v>35</v>
      </c>
      <c r="K26" s="12">
        <v>10</v>
      </c>
      <c r="L26" s="12">
        <v>40</v>
      </c>
      <c r="M26" s="12">
        <v>70</v>
      </c>
      <c r="N26" s="12" t="s">
        <v>41</v>
      </c>
      <c r="O26" s="158" t="s">
        <v>54</v>
      </c>
      <c r="P26" s="12">
        <v>10</v>
      </c>
      <c r="Q26" s="12" t="s">
        <v>23</v>
      </c>
      <c r="R26" s="12" t="s">
        <v>23</v>
      </c>
      <c r="S26" s="12">
        <v>1000</v>
      </c>
      <c r="T26" s="12">
        <v>3000</v>
      </c>
      <c r="U26" s="158" t="s">
        <v>32</v>
      </c>
      <c r="V26" s="16">
        <f>IF($U26="MM1",'2020 GTCMHIC Indemnity Plans'!$D$25,IF($U26="MM2",'2020 GTCMHIC Indemnity Plans'!$F$25,IF($U26="MM3",'2020 GTCMHIC Indemnity Plans'!$H$25,IF($U26="MM5",'2020 GTCMHIC Indemnity Plans'!$J$25,IF($U26="MM6",'2020 GTCMHIC Comprehensive Plan'!$D$25,IF($U26="MM7",'2020 GTCMHIC Indemnity Plans'!$L$25,IF($U26="PPO1",'2020 GTMHIC PPO Plans'!$D$25,IF($U26="PPO2",'2020 GTMHIC PPO Plans'!$F$25,IF($U26="PPO3",'2020 GTMHIC PPO Plans'!$H$25,IF($U26="PPOT",'2020 GTMHIC PPO Plans'!$J$25,IF($U26="ACA-P",'2020 GTCMHIC Metal Level Plans'!$C$29,IF($U26="ACA-G",'2020 GTCMHIC Metal Level Plans'!$C$34,IF($U26="ACA-S",'2020 GTCMHIC Metal Level Plans'!$C$39,IF($U26="ACA-B",'2020 GTCMHIC Metal Level Plans'!$C$44," "))))))))))))))</f>
        <v>772.18</v>
      </c>
      <c r="W26" s="16">
        <f>IF($N26="3T3",'2020 GTCMHIC 3-Tier Rx Plans'!$C$30,IF($N26="3T5a",'2020 GTCMHIC 3-Tier Rx Plans'!$D$30,IF($N26="3T6",'2020 GTCMHIC 3-Tier Rx Plans'!$E$30,IF($N26="3T7",'2020 GTCMHIC 3-Tier Rx Plans'!$F$30,IF($N26="3T8",#REF!,IF($N26="3T9",'2020 GTCMHIC 3-Tier Rx Plans'!$G$30,IF($N26="3T10",'2020 GTCMHIC 3-Tier Rx Plans'!$H$30,IF($N26="3T11",'2020 GTCMHIC 3-Tier Rx Plans'!$I$30,IF($N26="3T13",'2020 GTCMHIC 3-Tier Rx Plans'!$J$30,IF($N26="ACA-P",'2020 GTCMHIC Metal Level Plans'!$C$30,IF($N26="ACA-G",'2020 GTCMHIC Metal Level Plans'!$C$35,IF($N26="ACA-S",'2020 GTCMHIC Metal Level Plans'!$C$40,IF($N26="ACA-B",'2020 GTCMHIC Metal Level Plans'!$C$45," ")))))))))))))</f>
        <v>195.29</v>
      </c>
      <c r="X26" s="16">
        <f t="shared" si="8"/>
        <v>967.46999999999991</v>
      </c>
      <c r="Y26" s="16">
        <f>IF($U26="MM1",'2020 GTCMHIC Indemnity Plans'!$D$26,IF($U26="MM2",'2020 GTCMHIC Indemnity Plans'!$F$26,IF($U26="MM3",'2020 GTCMHIC Indemnity Plans'!$H$26,IF($U26="MM4",#REF!,IF($U26="MM5",'2020 GTCMHIC Indemnity Plans'!$J$26,IF($U26="MM6",'2020 GTCMHIC Comprehensive Plan'!$D$26,IF($U26="MM7",'2020 GTCMHIC Indemnity Plans'!$L$26,IF($U26="PPO1",'2020 GTMHIC PPO Plans'!$D$26,IF($U26="PPO2",'2020 GTMHIC PPO Plans'!$F$26,IF($U26="PPO3",'2020 GTMHIC PPO Plans'!$H$26,IF($U26="PPOT",'2020 GTMHIC PPO Plans'!$J$26,IF($U26="ACA-P",'2020 GTCMHIC Metal Level Plans'!$D$29,IF($U26="ACA-G",'2020 GTCMHIC Metal Level Plans'!$D$34,IF($U26="ACA-S",'2020 GTCMHIC Metal Level Plans'!$D$39,IF($U26="ACA-B",'2020 GTCMHIC Metal Level Plans'!$D$44," ")))))))))))))))</f>
        <v>1671.35</v>
      </c>
      <c r="Z26" s="16">
        <f>IF($N26="3T3",'2020 GTCMHIC 3-Tier Rx Plans'!$C$31,IF($N26="3T5a",'2020 GTCMHIC 3-Tier Rx Plans'!$D$31,IF($N26="3T6",'2020 GTCMHIC 3-Tier Rx Plans'!$E$31,IF($N26="3T7",'2020 GTCMHIC 3-Tier Rx Plans'!$F$31,IF($N26="3T8",#REF!,IF($N26="3T9",'2020 GTCMHIC 3-Tier Rx Plans'!$G$31,IF($N26="3T10",'2020 GTCMHIC 3-Tier Rx Plans'!$H$31,IF($N26="3T11",'2020 GTCMHIC 3-Tier Rx Plans'!$I$31,IF($N26="3T13",'2020 GTCMHIC 3-Tier Rx Plans'!$J$31,IF($N26="ACA-P",'2020 GTCMHIC Metal Level Plans'!$D$30,IF($N26="ACA-G",'2020 GTCMHIC Metal Level Plans'!$D$35,IF($N26="ACA-S",'2020 GTCMHIC Metal Level Plans'!$D$40,IF($N26="ACA-B",'2020 GTCMHIC Metal Level Plans'!$D$45," ")))))))))))))</f>
        <v>423.33</v>
      </c>
      <c r="AA26" s="16">
        <f t="shared" si="9"/>
        <v>2094.6799999999998</v>
      </c>
      <c r="AB26" s="19"/>
    </row>
    <row r="27" spans="1:28" s="6" customFormat="1" ht="20.100000000000001" customHeight="1" x14ac:dyDescent="0.2">
      <c r="A27" s="304"/>
      <c r="B27" s="304"/>
      <c r="C27" s="258"/>
      <c r="D27" s="155" t="s">
        <v>411</v>
      </c>
      <c r="E27" s="154" t="s">
        <v>422</v>
      </c>
      <c r="F27" s="154" t="s">
        <v>139</v>
      </c>
      <c r="G27" s="154" t="s">
        <v>173</v>
      </c>
      <c r="H27" s="12">
        <v>5</v>
      </c>
      <c r="I27" s="12">
        <v>20</v>
      </c>
      <c r="J27" s="12">
        <v>35</v>
      </c>
      <c r="K27" s="12">
        <v>10</v>
      </c>
      <c r="L27" s="12">
        <v>40</v>
      </c>
      <c r="M27" s="12">
        <v>70</v>
      </c>
      <c r="N27" s="12" t="s">
        <v>41</v>
      </c>
      <c r="O27" s="158" t="s">
        <v>54</v>
      </c>
      <c r="P27" s="12">
        <v>10</v>
      </c>
      <c r="Q27" s="12" t="s">
        <v>23</v>
      </c>
      <c r="R27" s="12" t="s">
        <v>23</v>
      </c>
      <c r="S27" s="12">
        <v>1000</v>
      </c>
      <c r="T27" s="12">
        <v>3000</v>
      </c>
      <c r="U27" s="158" t="s">
        <v>32</v>
      </c>
      <c r="V27" s="16">
        <f>IF($U27="MM1",'2020 GTCMHIC Indemnity Plans'!$D$25,IF($U27="MM2",'2020 GTCMHIC Indemnity Plans'!$F$25,IF($U27="MM3",'2020 GTCMHIC Indemnity Plans'!$H$25,IF($U27="MM5",'2020 GTCMHIC Indemnity Plans'!$J$25,IF($U27="MM6",'2020 GTCMHIC Comprehensive Plan'!$D$25,IF($U27="MM7",'2020 GTCMHIC Indemnity Plans'!$L$25,IF($U27="PPO1",'2020 GTMHIC PPO Plans'!$D$25,IF($U27="PPO2",'2020 GTMHIC PPO Plans'!$F$25,IF($U27="PPO3",'2020 GTMHIC PPO Plans'!$H$25,IF($U27="PPOT",'2020 GTMHIC PPO Plans'!$J$25,IF($U27="ACA-P",'2020 GTCMHIC Metal Level Plans'!$C$29,IF($U27="ACA-G",'2020 GTCMHIC Metal Level Plans'!$C$34,IF($U27="ACA-S",'2020 GTCMHIC Metal Level Plans'!$C$39,IF($U27="ACA-B",'2020 GTCMHIC Metal Level Plans'!$C$44," "))))))))))))))</f>
        <v>772.18</v>
      </c>
      <c r="W27" s="16">
        <f>IF($N27="3T3",'2020 GTCMHIC 3-Tier Rx Plans'!$C$30,IF($N27="3T5a",'2020 GTCMHIC 3-Tier Rx Plans'!$D$30,IF($N27="3T6",'2020 GTCMHIC 3-Tier Rx Plans'!$E$30,IF($N27="3T7",'2020 GTCMHIC 3-Tier Rx Plans'!$F$30,IF($N27="3T8",#REF!,IF($N27="3T9",'2020 GTCMHIC 3-Tier Rx Plans'!$G$30,IF($N27="3T10",'2020 GTCMHIC 3-Tier Rx Plans'!$H$30,IF($N27="3T11",'2020 GTCMHIC 3-Tier Rx Plans'!$I$30,IF($N27="3T13",'2020 GTCMHIC 3-Tier Rx Plans'!$J$30,IF($N27="ACA-P",'2020 GTCMHIC Metal Level Plans'!$C$30,IF($N27="ACA-G",'2020 GTCMHIC Metal Level Plans'!$C$35,IF($N27="ACA-S",'2020 GTCMHIC Metal Level Plans'!$C$40,IF($N27="ACA-B",'2020 GTCMHIC Metal Level Plans'!$C$45," ")))))))))))))</f>
        <v>195.29</v>
      </c>
      <c r="X27" s="16">
        <f t="shared" si="8"/>
        <v>967.46999999999991</v>
      </c>
      <c r="Y27" s="16">
        <f>IF($U27="MM1",'2020 GTCMHIC Indemnity Plans'!$D$26,IF($U27="MM2",'2020 GTCMHIC Indemnity Plans'!$F$26,IF($U27="MM3",'2020 GTCMHIC Indemnity Plans'!$H$26,IF($U27="MM4",#REF!,IF($U27="MM5",'2020 GTCMHIC Indemnity Plans'!$J$26,IF($U27="MM6",'2020 GTCMHIC Comprehensive Plan'!$D$26,IF($U27="MM7",'2020 GTCMHIC Indemnity Plans'!$L$26,IF($U27="PPO1",'2020 GTMHIC PPO Plans'!$D$26,IF($U27="PPO2",'2020 GTMHIC PPO Plans'!$F$26,IF($U27="PPO3",'2020 GTMHIC PPO Plans'!$H$26,IF($U27="PPOT",'2020 GTMHIC PPO Plans'!$J$26,IF($U27="ACA-P",'2020 GTCMHIC Metal Level Plans'!$D$29,IF($U27="ACA-G",'2020 GTCMHIC Metal Level Plans'!$D$34,IF($U27="ACA-S",'2020 GTCMHIC Metal Level Plans'!$D$39,IF($U27="ACA-B",'2020 GTCMHIC Metal Level Plans'!$D$44," ")))))))))))))))</f>
        <v>1671.35</v>
      </c>
      <c r="Z27" s="16">
        <f>IF($N27="3T3",'2020 GTCMHIC 3-Tier Rx Plans'!$C$31,IF($N27="3T5a",'2020 GTCMHIC 3-Tier Rx Plans'!$D$31,IF($N27="3T6",'2020 GTCMHIC 3-Tier Rx Plans'!$E$31,IF($N27="3T7",'2020 GTCMHIC 3-Tier Rx Plans'!$F$31,IF($N27="3T8",#REF!,IF($N27="3T9",'2020 GTCMHIC 3-Tier Rx Plans'!$G$31,IF($N27="3T10",'2020 GTCMHIC 3-Tier Rx Plans'!$H$31,IF($N27="3T11",'2020 GTCMHIC 3-Tier Rx Plans'!$I$31,IF($N27="3T13",'2020 GTCMHIC 3-Tier Rx Plans'!$J$31,IF($N27="ACA-P",'2020 GTCMHIC Metal Level Plans'!$D$30,IF($N27="ACA-G",'2020 GTCMHIC Metal Level Plans'!$D$35,IF($N27="ACA-S",'2020 GTCMHIC Metal Level Plans'!$D$40,IF($N27="ACA-B",'2020 GTCMHIC Metal Level Plans'!$D$45," ")))))))))))))</f>
        <v>423.33</v>
      </c>
      <c r="AA27" s="16">
        <f t="shared" si="9"/>
        <v>2094.6799999999998</v>
      </c>
      <c r="AB27" s="19"/>
    </row>
    <row r="28" spans="1:28" s="6" customFormat="1" ht="20.100000000000001" customHeight="1" x14ac:dyDescent="0.2">
      <c r="A28" s="304"/>
      <c r="B28" s="304"/>
      <c r="C28" s="258"/>
      <c r="D28" s="49" t="s">
        <v>410</v>
      </c>
      <c r="E28" s="154" t="s">
        <v>183</v>
      </c>
      <c r="F28" s="154" t="s">
        <v>126</v>
      </c>
      <c r="G28" s="154" t="s">
        <v>227</v>
      </c>
      <c r="H28" s="12">
        <v>5</v>
      </c>
      <c r="I28" s="12">
        <v>20</v>
      </c>
      <c r="J28" s="12">
        <v>35</v>
      </c>
      <c r="K28" s="12">
        <v>10</v>
      </c>
      <c r="L28" s="12">
        <v>40</v>
      </c>
      <c r="M28" s="12">
        <v>70</v>
      </c>
      <c r="N28" s="12" t="s">
        <v>41</v>
      </c>
      <c r="O28" s="158" t="s">
        <v>47</v>
      </c>
      <c r="P28" s="12" t="s">
        <v>23</v>
      </c>
      <c r="Q28" s="12">
        <v>100</v>
      </c>
      <c r="R28" s="12">
        <v>200</v>
      </c>
      <c r="S28" s="12">
        <v>200</v>
      </c>
      <c r="T28" s="12">
        <v>400</v>
      </c>
      <c r="U28" s="158" t="s">
        <v>36</v>
      </c>
      <c r="V28" s="16">
        <f>IF($U28="MM1",'2020 GTCMHIC Indemnity Plans'!$D$25,IF($U28="MM2",'2020 GTCMHIC Indemnity Plans'!$F$25,IF($U28="MM3",'2020 GTCMHIC Indemnity Plans'!$H$25,IF($U28="MM5",'2020 GTCMHIC Indemnity Plans'!$J$25,IF($U28="MM6",'2020 GTCMHIC Comprehensive Plan'!$D$25,IF($U28="MM7",'2020 GTCMHIC Indemnity Plans'!$L$25,IF($U28="PPO1",'2020 GTMHIC PPO Plans'!$D$25,IF($U28="PPO2",'2020 GTMHIC PPO Plans'!$F$25,IF($U28="PPO3",'2020 GTMHIC PPO Plans'!$H$25,IF($U28="PPOT",'2020 GTMHIC PPO Plans'!$J$25,IF($U28="ACA-P",'2020 GTCMHIC Metal Level Plans'!$C$29,IF($U28="ACA-G",'2020 GTCMHIC Metal Level Plans'!$C$34,IF($U28="ACA-S",'2020 GTCMHIC Metal Level Plans'!$C$39,IF($U28="ACA-B",'2020 GTCMHIC Metal Level Plans'!$C$44," "))))))))))))))</f>
        <v>787.82</v>
      </c>
      <c r="W28" s="16">
        <f>IF($N28="3T3",'2020 GTCMHIC 3-Tier Rx Plans'!$C$30,IF($N28="3T5a",'2020 GTCMHIC 3-Tier Rx Plans'!$D$30,IF($N28="3T6",'2020 GTCMHIC 3-Tier Rx Plans'!$E$30,IF($N28="3T7",'2020 GTCMHIC 3-Tier Rx Plans'!$F$30,IF($N28="3T8",#REF!,IF($N28="3T9",'2020 GTCMHIC 3-Tier Rx Plans'!$G$30,IF($N28="3T10",'2020 GTCMHIC 3-Tier Rx Plans'!$H$30,IF($N28="3T11",'2020 GTCMHIC 3-Tier Rx Plans'!$I$30,IF($N28="3T13",'2020 GTCMHIC 3-Tier Rx Plans'!$J$30,IF($N28="ACA-P",'2020 GTCMHIC Metal Level Plans'!$C$30,IF($N28="ACA-G",'2020 GTCMHIC Metal Level Plans'!$C$35,IF($N28="ACA-S",'2020 GTCMHIC Metal Level Plans'!$C$40,IF($N28="ACA-B",'2020 GTCMHIC Metal Level Plans'!$C$45," ")))))))))))))</f>
        <v>195.29</v>
      </c>
      <c r="X28" s="16">
        <f t="shared" si="8"/>
        <v>983.11</v>
      </c>
      <c r="Y28" s="16">
        <f>IF($U28="MM1",'2020 GTCMHIC Indemnity Plans'!$D$26,IF($U28="MM2",'2020 GTCMHIC Indemnity Plans'!$F$26,IF($U28="MM3",'2020 GTCMHIC Indemnity Plans'!$H$26,IF($U28="MM4",#REF!,IF($U28="MM5",'2020 GTCMHIC Indemnity Plans'!$J$26,IF($U28="MM6",'2020 GTCMHIC Comprehensive Plan'!$D$26,IF($U28="MM7",'2020 GTCMHIC Indemnity Plans'!$L$26,IF($U28="PPO1",'2020 GTMHIC PPO Plans'!$D$26,IF($U28="PPO2",'2020 GTMHIC PPO Plans'!$F$26,IF($U28="PPO3",'2020 GTMHIC PPO Plans'!$H$26,IF($U28="PPOT",'2020 GTMHIC PPO Plans'!$J$26,IF($U28="ACA-P",'2020 GTCMHIC Metal Level Plans'!$D$29,IF($U28="ACA-G",'2020 GTCMHIC Metal Level Plans'!$D$34,IF($U28="ACA-S",'2020 GTCMHIC Metal Level Plans'!$D$39,IF($U28="ACA-B",'2020 GTCMHIC Metal Level Plans'!$D$44," ")))))))))))))))</f>
        <v>1707.55</v>
      </c>
      <c r="Z28" s="16">
        <f>IF($N28="3T3",'2020 GTCMHIC 3-Tier Rx Plans'!$C$31,IF($N28="3T5a",'2020 GTCMHIC 3-Tier Rx Plans'!$D$31,IF($N28="3T6",'2020 GTCMHIC 3-Tier Rx Plans'!$E$31,IF($N28="3T7",'2020 GTCMHIC 3-Tier Rx Plans'!$F$31,IF($N28="3T8",#REF!,IF($N28="3T9",'2020 GTCMHIC 3-Tier Rx Plans'!$G$31,IF($N28="3T10",'2020 GTCMHIC 3-Tier Rx Plans'!$H$31,IF($N28="3T11",'2020 GTCMHIC 3-Tier Rx Plans'!$I$31,IF($N28="3T13",'2020 GTCMHIC 3-Tier Rx Plans'!$J$31,IF($N28="ACA-P",'2020 GTCMHIC Metal Level Plans'!$D$30,IF($N28="ACA-G",'2020 GTCMHIC Metal Level Plans'!$D$35,IF($N28="ACA-S",'2020 GTCMHIC Metal Level Plans'!$D$40,IF($N28="ACA-B",'2020 GTCMHIC Metal Level Plans'!$D$45," ")))))))))))))</f>
        <v>423.33</v>
      </c>
      <c r="AA28" s="16">
        <f t="shared" si="9"/>
        <v>2130.88</v>
      </c>
      <c r="AB28" s="19"/>
    </row>
    <row r="29" spans="1:28" s="6" customFormat="1" ht="20.100000000000001" customHeight="1" x14ac:dyDescent="0.2">
      <c r="A29" s="304"/>
      <c r="B29" s="304"/>
      <c r="C29" s="258"/>
      <c r="D29" s="155" t="s">
        <v>413</v>
      </c>
      <c r="E29" s="154" t="s">
        <v>423</v>
      </c>
      <c r="F29" s="154" t="s">
        <v>139</v>
      </c>
      <c r="G29" s="154" t="s">
        <v>227</v>
      </c>
      <c r="H29" s="12">
        <v>5</v>
      </c>
      <c r="I29" s="12">
        <v>20</v>
      </c>
      <c r="J29" s="12">
        <v>35</v>
      </c>
      <c r="K29" s="12">
        <v>10</v>
      </c>
      <c r="L29" s="12">
        <v>40</v>
      </c>
      <c r="M29" s="12">
        <v>70</v>
      </c>
      <c r="N29" s="12" t="s">
        <v>41</v>
      </c>
      <c r="O29" s="158" t="s">
        <v>47</v>
      </c>
      <c r="P29" s="12" t="s">
        <v>23</v>
      </c>
      <c r="Q29" s="12">
        <v>100</v>
      </c>
      <c r="R29" s="12">
        <v>200</v>
      </c>
      <c r="S29" s="12">
        <v>200</v>
      </c>
      <c r="T29" s="12">
        <v>400</v>
      </c>
      <c r="U29" s="158" t="s">
        <v>36</v>
      </c>
      <c r="V29" s="16">
        <f>IF($U29="MM1",'2020 GTCMHIC Indemnity Plans'!$D$25,IF($U29="MM2",'2020 GTCMHIC Indemnity Plans'!$F$25,IF($U29="MM3",'2020 GTCMHIC Indemnity Plans'!$H$25,IF($U29="MM5",'2020 GTCMHIC Indemnity Plans'!$J$25,IF($U29="MM6",'2020 GTCMHIC Comprehensive Plan'!$D$25,IF($U29="MM7",'2020 GTCMHIC Indemnity Plans'!$L$25,IF($U29="PPO1",'2020 GTMHIC PPO Plans'!$D$25,IF($U29="PPO2",'2020 GTMHIC PPO Plans'!$F$25,IF($U29="PPO3",'2020 GTMHIC PPO Plans'!$H$25,IF($U29="PPOT",'2020 GTMHIC PPO Plans'!$J$25,IF($U29="ACA-P",'2020 GTCMHIC Metal Level Plans'!$C$29,IF($U29="ACA-G",'2020 GTCMHIC Metal Level Plans'!$C$34,IF($U29="ACA-S",'2020 GTCMHIC Metal Level Plans'!$C$39,IF($U29="ACA-B",'2020 GTCMHIC Metal Level Plans'!$C$44," "))))))))))))))</f>
        <v>787.82</v>
      </c>
      <c r="W29" s="16">
        <f>IF($N29="3T3",'2020 GTCMHIC 3-Tier Rx Plans'!$C$30,IF($N29="3T5a",'2020 GTCMHIC 3-Tier Rx Plans'!$D$30,IF($N29="3T6",'2020 GTCMHIC 3-Tier Rx Plans'!$E$30,IF($N29="3T7",'2020 GTCMHIC 3-Tier Rx Plans'!$F$30,IF($N29="3T8",#REF!,IF($N29="3T9",'2020 GTCMHIC 3-Tier Rx Plans'!$G$30,IF($N29="3T10",'2020 GTCMHIC 3-Tier Rx Plans'!$H$30,IF($N29="3T11",'2020 GTCMHIC 3-Tier Rx Plans'!$I$30,IF($N29="3T13",'2020 GTCMHIC 3-Tier Rx Plans'!$J$30,IF($N29="ACA-P",'2020 GTCMHIC Metal Level Plans'!$C$30,IF($N29="ACA-G",'2020 GTCMHIC Metal Level Plans'!$C$35,IF($N29="ACA-S",'2020 GTCMHIC Metal Level Plans'!$C$40,IF($N29="ACA-B",'2020 GTCMHIC Metal Level Plans'!$C$45," ")))))))))))))</f>
        <v>195.29</v>
      </c>
      <c r="X29" s="16">
        <f t="shared" si="8"/>
        <v>983.11</v>
      </c>
      <c r="Y29" s="16">
        <f>IF($U29="MM1",'2020 GTCMHIC Indemnity Plans'!$D$26,IF($U29="MM2",'2020 GTCMHIC Indemnity Plans'!$F$26,IF($U29="MM3",'2020 GTCMHIC Indemnity Plans'!$H$26,IF($U29="MM4",#REF!,IF($U29="MM5",'2020 GTCMHIC Indemnity Plans'!$J$26,IF($U29="MM6",'2020 GTCMHIC Comprehensive Plan'!$D$26,IF($U29="MM7",'2020 GTCMHIC Indemnity Plans'!$L$26,IF($U29="PPO1",'2020 GTMHIC PPO Plans'!$D$26,IF($U29="PPO2",'2020 GTMHIC PPO Plans'!$F$26,IF($U29="PPO3",'2020 GTMHIC PPO Plans'!$H$26,IF($U29="PPOT",'2020 GTMHIC PPO Plans'!$J$26,IF($U29="ACA-P",'2020 GTCMHIC Metal Level Plans'!$D$29,IF($U29="ACA-G",'2020 GTCMHIC Metal Level Plans'!$D$34,IF($U29="ACA-S",'2020 GTCMHIC Metal Level Plans'!$D$39,IF($U29="ACA-B",'2020 GTCMHIC Metal Level Plans'!$D$44," ")))))))))))))))</f>
        <v>1707.55</v>
      </c>
      <c r="Z29" s="16">
        <f>IF($N29="3T3",'2020 GTCMHIC 3-Tier Rx Plans'!$C$31,IF($N29="3T5a",'2020 GTCMHIC 3-Tier Rx Plans'!$D$31,IF($N29="3T6",'2020 GTCMHIC 3-Tier Rx Plans'!$E$31,IF($N29="3T7",'2020 GTCMHIC 3-Tier Rx Plans'!$F$31,IF($N29="3T8",#REF!,IF($N29="3T9",'2020 GTCMHIC 3-Tier Rx Plans'!$G$31,IF($N29="3T10",'2020 GTCMHIC 3-Tier Rx Plans'!$H$31,IF($N29="3T11",'2020 GTCMHIC 3-Tier Rx Plans'!$I$31,IF($N29="3T13",'2020 GTCMHIC 3-Tier Rx Plans'!$J$31,IF($N29="ACA-P",'2020 GTCMHIC Metal Level Plans'!$D$30,IF($N29="ACA-G",'2020 GTCMHIC Metal Level Plans'!$D$35,IF($N29="ACA-S",'2020 GTCMHIC Metal Level Plans'!$D$40,IF($N29="ACA-B",'2020 GTCMHIC Metal Level Plans'!$D$45," ")))))))))))))</f>
        <v>423.33</v>
      </c>
      <c r="AA29" s="16">
        <f t="shared" si="9"/>
        <v>2130.88</v>
      </c>
      <c r="AB29" s="19"/>
    </row>
    <row r="30" spans="1:28" s="6" customFormat="1" ht="20.100000000000001" customHeight="1" x14ac:dyDescent="0.2">
      <c r="A30" s="304"/>
      <c r="B30" s="304"/>
      <c r="C30" s="258"/>
      <c r="D30" s="155" t="s">
        <v>93</v>
      </c>
      <c r="E30" s="154" t="s">
        <v>412</v>
      </c>
      <c r="F30" s="154" t="s">
        <v>126</v>
      </c>
      <c r="G30" s="154" t="s">
        <v>356</v>
      </c>
      <c r="H30" s="12">
        <v>5</v>
      </c>
      <c r="I30" s="12">
        <v>35</v>
      </c>
      <c r="J30" s="12">
        <v>70</v>
      </c>
      <c r="K30" s="12">
        <v>10</v>
      </c>
      <c r="L30" s="12">
        <v>70</v>
      </c>
      <c r="M30" s="12">
        <v>140</v>
      </c>
      <c r="N30" s="12" t="s">
        <v>70</v>
      </c>
      <c r="O30" s="158" t="s">
        <v>93</v>
      </c>
      <c r="P30" s="12" t="s">
        <v>220</v>
      </c>
      <c r="Q30" s="12" t="s">
        <v>23</v>
      </c>
      <c r="R30" s="12" t="s">
        <v>23</v>
      </c>
      <c r="S30" s="12">
        <v>2000</v>
      </c>
      <c r="T30" s="12">
        <v>6000</v>
      </c>
      <c r="U30" s="158" t="s">
        <v>70</v>
      </c>
      <c r="V30" s="16">
        <f>IF($U30="MM1",'2020 GTCMHIC Indemnity Plans'!$D$25,IF($U30="MM2",'2020 GTCMHIC Indemnity Plans'!$F$25,IF($U30="MM3",'2020 GTCMHIC Indemnity Plans'!$H$25,IF($U30="MM5",'2020 GTCMHIC Indemnity Plans'!$J$25,IF($U30="MM6",'2020 GTCMHIC Comprehensive Plan'!$D$25,IF($U30="MM7",'2020 GTCMHIC Indemnity Plans'!$L$25,IF($U30="PPO1",'2020 GTMHIC PPO Plans'!$D$25,IF($U30="PPO2",'2020 GTMHIC PPO Plans'!$F$25,IF($U30="PPO3",'2020 GTMHIC PPO Plans'!$H$25,IF($U30="PPOT",'2020 GTMHIC PPO Plans'!$J$25,IF($U30="ACA-P",'2020 GTCMHIC Metal Level Plans'!$C$29,IF($U30="ACA-G",'2020 GTCMHIC Metal Level Plans'!$C$34,IF($U30="ACA-S",'2020 GTCMHIC Metal Level Plans'!$C$39,IF($U30="ACA-B",'2020 GTCMHIC Metal Level Plans'!$C$44," "))))))))))))))</f>
        <v>526.68320894280009</v>
      </c>
      <c r="W30" s="16">
        <f>IF($N30="3T3",'2020 GTCMHIC 3-Tier Rx Plans'!$C$30,IF($N30="3T5a",'2020 GTCMHIC 3-Tier Rx Plans'!$D$30,IF($N30="3T6",'2020 GTCMHIC 3-Tier Rx Plans'!$E$30,IF($N30="3T7",'2020 GTCMHIC 3-Tier Rx Plans'!$F$30,IF($N30="3T8",#REF!,IF($N30="3T9",'2020 GTCMHIC 3-Tier Rx Plans'!$G$30,IF($N30="3T10",'2020 GTCMHIC 3-Tier Rx Plans'!$H$30,IF($N30="3T11",'2020 GTCMHIC 3-Tier Rx Plans'!$I$30,IF($N30="3T13",'2020 GTCMHIC 3-Tier Rx Plans'!$J$30,IF($N30="ACA-P",'2020 GTCMHIC Metal Level Plans'!$C$30,IF($N30="ACA-G",'2020 GTCMHIC Metal Level Plans'!$C$35,IF($N30="ACA-S",'2020 GTCMHIC Metal Level Plans'!$C$40,IF($N30="ACA-B",'2020 GTCMHIC Metal Level Plans'!$C$45," ")))))))))))))</f>
        <v>134.48074905720003</v>
      </c>
      <c r="X30" s="16">
        <f t="shared" ref="X30:X36" si="10">+V30+W30</f>
        <v>661.16395800000009</v>
      </c>
      <c r="Y30" s="16">
        <f>IF($U30="MM1",'2020 GTCMHIC Indemnity Plans'!$D$26,IF($U30="MM2",'2020 GTCMHIC Indemnity Plans'!$F$26,IF($U30="MM3",'2020 GTCMHIC Indemnity Plans'!$H$26,IF($U30="MM4",#REF!,IF($U30="MM5",'2020 GTCMHIC Indemnity Plans'!$J$26,IF($U30="MM6",'2020 GTCMHIC Comprehensive Plan'!$D$26,IF($U30="MM7",'2020 GTCMHIC Indemnity Plans'!$L$26,IF($U30="PPO1",'2020 GTMHIC PPO Plans'!$D$26,IF($U30="PPO2",'2020 GTMHIC PPO Plans'!$F$26,IF($U30="PPO3",'2020 GTMHIC PPO Plans'!$H$26,IF($U30="PPOT",'2020 GTMHIC PPO Plans'!$J$26,IF($U30="ACA-P",'2020 GTCMHIC Metal Level Plans'!$D$29,IF($U30="ACA-G",'2020 GTCMHIC Metal Level Plans'!$D$34,IF($U30="ACA-S",'2020 GTCMHIC Metal Level Plans'!$D$39,IF($U30="ACA-B",'2020 GTCMHIC Metal Level Plans'!$D$44," ")))))))))))))))</f>
        <v>1369.3873038300001</v>
      </c>
      <c r="Z30" s="16">
        <f>IF($N30="3T3",'2020 GTCMHIC 3-Tier Rx Plans'!$C$31,IF($N30="3T5a",'2020 GTCMHIC 3-Tier Rx Plans'!$D$31,IF($N30="3T6",'2020 GTCMHIC 3-Tier Rx Plans'!$E$31,IF($N30="3T7",'2020 GTCMHIC 3-Tier Rx Plans'!$F$31,IF($N30="3T8",#REF!,IF($N30="3T9",'2020 GTCMHIC 3-Tier Rx Plans'!$G$31,IF($N30="3T10",'2020 GTCMHIC 3-Tier Rx Plans'!$H$31,IF($N30="3T11",'2020 GTCMHIC 3-Tier Rx Plans'!$I$31,IF($N30="3T13",'2020 GTCMHIC 3-Tier Rx Plans'!$J$31,IF($N30="ACA-P",'2020 GTCMHIC Metal Level Plans'!$D$30,IF($N30="ACA-G",'2020 GTCMHIC Metal Level Plans'!$D$35,IF($N30="ACA-S",'2020 GTCMHIC Metal Level Plans'!$D$40,IF($N30="ACA-B",'2020 GTCMHIC Metal Level Plans'!$D$45," ")))))))))))))</f>
        <v>349.65274617</v>
      </c>
      <c r="AA30" s="16">
        <f t="shared" ref="AA30:AA36" si="11">+Y30+Z30</f>
        <v>1719.0400500000001</v>
      </c>
      <c r="AB30" s="19"/>
    </row>
    <row r="31" spans="1:28" s="6" customFormat="1" ht="20.100000000000001" customHeight="1" x14ac:dyDescent="0.2">
      <c r="A31" s="304"/>
      <c r="B31" s="304"/>
      <c r="C31" s="259"/>
      <c r="D31" s="155" t="s">
        <v>416</v>
      </c>
      <c r="E31" s="154" t="s">
        <v>417</v>
      </c>
      <c r="F31" s="154" t="s">
        <v>139</v>
      </c>
      <c r="G31" s="154" t="s">
        <v>356</v>
      </c>
      <c r="H31" s="12">
        <v>5</v>
      </c>
      <c r="I31" s="12">
        <v>35</v>
      </c>
      <c r="J31" s="12">
        <v>70</v>
      </c>
      <c r="K31" s="12">
        <v>10</v>
      </c>
      <c r="L31" s="12">
        <v>70</v>
      </c>
      <c r="M31" s="12">
        <v>140</v>
      </c>
      <c r="N31" s="12" t="s">
        <v>70</v>
      </c>
      <c r="O31" s="158" t="s">
        <v>93</v>
      </c>
      <c r="P31" s="12" t="s">
        <v>220</v>
      </c>
      <c r="Q31" s="12" t="s">
        <v>23</v>
      </c>
      <c r="R31" s="12" t="s">
        <v>23</v>
      </c>
      <c r="S31" s="12">
        <v>2000</v>
      </c>
      <c r="T31" s="12">
        <v>6000</v>
      </c>
      <c r="U31" s="158" t="s">
        <v>70</v>
      </c>
      <c r="V31" s="16">
        <f>IF($U31="MM1",'2020 GTCMHIC Indemnity Plans'!$D$25,IF($U31="MM2",'2020 GTCMHIC Indemnity Plans'!$F$25,IF($U31="MM3",'2020 GTCMHIC Indemnity Plans'!$H$25,IF($U31="MM5",'2020 GTCMHIC Indemnity Plans'!$J$25,IF($U31="MM6",'2020 GTCMHIC Comprehensive Plan'!$D$25,IF($U31="MM7",'2020 GTCMHIC Indemnity Plans'!$L$25,IF($U31="PPO1",'2020 GTMHIC PPO Plans'!$D$25,IF($U31="PPO2",'2020 GTMHIC PPO Plans'!$F$25,IF($U31="PPO3",'2020 GTMHIC PPO Plans'!$H$25,IF($U31="PPOT",'2020 GTMHIC PPO Plans'!$J$25,IF($U31="ACA-P",'2020 GTCMHIC Metal Level Plans'!$C$29,IF($U31="ACA-G",'2020 GTCMHIC Metal Level Plans'!$C$34,IF($U31="ACA-S",'2020 GTCMHIC Metal Level Plans'!$C$39,IF($U31="ACA-B",'2020 GTCMHIC Metal Level Plans'!$C$44," "))))))))))))))</f>
        <v>526.68320894280009</v>
      </c>
      <c r="W31" s="16">
        <f>IF($N31="3T3",'2020 GTCMHIC 3-Tier Rx Plans'!$C$30,IF($N31="3T5a",'2020 GTCMHIC 3-Tier Rx Plans'!$D$30,IF($N31="3T6",'2020 GTCMHIC 3-Tier Rx Plans'!$E$30,IF($N31="3T7",'2020 GTCMHIC 3-Tier Rx Plans'!$F$30,IF($N31="3T8",#REF!,IF($N31="3T9",'2020 GTCMHIC 3-Tier Rx Plans'!$G$30,IF($N31="3T10",'2020 GTCMHIC 3-Tier Rx Plans'!$H$30,IF($N31="3T11",'2020 GTCMHIC 3-Tier Rx Plans'!$I$30,IF($N31="3T13",'2020 GTCMHIC 3-Tier Rx Plans'!$J$30,IF($N31="ACA-P",'2020 GTCMHIC Metal Level Plans'!$C$30,IF($N31="ACA-G",'2020 GTCMHIC Metal Level Plans'!$C$35,IF($N31="ACA-S",'2020 GTCMHIC Metal Level Plans'!$C$40,IF($N31="ACA-B",'2020 GTCMHIC Metal Level Plans'!$C$45," ")))))))))))))</f>
        <v>134.48074905720003</v>
      </c>
      <c r="X31" s="16">
        <f t="shared" si="10"/>
        <v>661.16395800000009</v>
      </c>
      <c r="Y31" s="16">
        <f>IF($U31="MM1",'2020 GTCMHIC Indemnity Plans'!$D$26,IF($U31="MM2",'2020 GTCMHIC Indemnity Plans'!$F$26,IF($U31="MM3",'2020 GTCMHIC Indemnity Plans'!$H$26,IF($U31="MM4",#REF!,IF($U31="MM5",'2020 GTCMHIC Indemnity Plans'!$J$26,IF($U31="MM6",'2020 GTCMHIC Comprehensive Plan'!$D$26,IF($U31="MM7",'2020 GTCMHIC Indemnity Plans'!$L$26,IF($U31="PPO1",'2020 GTMHIC PPO Plans'!$D$26,IF($U31="PPO2",'2020 GTMHIC PPO Plans'!$F$26,IF($U31="PPO3",'2020 GTMHIC PPO Plans'!$H$26,IF($U31="PPOT",'2020 GTMHIC PPO Plans'!$J$26,IF($U31="ACA-P",'2020 GTCMHIC Metal Level Plans'!$D$29,IF($U31="ACA-G",'2020 GTCMHIC Metal Level Plans'!$D$34,IF($U31="ACA-S",'2020 GTCMHIC Metal Level Plans'!$D$39,IF($U31="ACA-B",'2020 GTCMHIC Metal Level Plans'!$D$44," ")))))))))))))))</f>
        <v>1369.3873038300001</v>
      </c>
      <c r="Z31" s="16">
        <f>IF($N31="3T3",'2020 GTCMHIC 3-Tier Rx Plans'!$C$31,IF($N31="3T5a",'2020 GTCMHIC 3-Tier Rx Plans'!$D$31,IF($N31="3T6",'2020 GTCMHIC 3-Tier Rx Plans'!$E$31,IF($N31="3T7",'2020 GTCMHIC 3-Tier Rx Plans'!$F$31,IF($N31="3T8",#REF!,IF($N31="3T9",'2020 GTCMHIC 3-Tier Rx Plans'!$G$31,IF($N31="3T10",'2020 GTCMHIC 3-Tier Rx Plans'!$H$31,IF($N31="3T11",'2020 GTCMHIC 3-Tier Rx Plans'!$I$31,IF($N31="3T13",'2020 GTCMHIC 3-Tier Rx Plans'!$J$31,IF($N31="ACA-P",'2020 GTCMHIC Metal Level Plans'!$D$30,IF($N31="ACA-G",'2020 GTCMHIC Metal Level Plans'!$D$35,IF($N31="ACA-S",'2020 GTCMHIC Metal Level Plans'!$D$40,IF($N31="ACA-B",'2020 GTCMHIC Metal Level Plans'!$D$45," ")))))))))))))</f>
        <v>349.65274617</v>
      </c>
      <c r="AA31" s="16">
        <f t="shared" si="11"/>
        <v>1719.0400500000001</v>
      </c>
      <c r="AB31" s="19"/>
    </row>
    <row r="32" spans="1:28" s="23" customFormat="1" ht="20.100000000000001" customHeight="1" x14ac:dyDescent="0.2">
      <c r="A32" s="304"/>
      <c r="B32" s="304"/>
      <c r="C32" s="156" t="s">
        <v>66</v>
      </c>
      <c r="D32" s="34" t="s">
        <v>410</v>
      </c>
      <c r="E32" s="153" t="s">
        <v>175</v>
      </c>
      <c r="F32" s="153" t="s">
        <v>190</v>
      </c>
      <c r="G32" s="153" t="s">
        <v>169</v>
      </c>
      <c r="H32" s="150">
        <v>5</v>
      </c>
      <c r="I32" s="150">
        <v>20</v>
      </c>
      <c r="J32" s="150">
        <v>35</v>
      </c>
      <c r="K32" s="150">
        <v>10</v>
      </c>
      <c r="L32" s="150">
        <v>40</v>
      </c>
      <c r="M32" s="150">
        <v>70</v>
      </c>
      <c r="N32" s="150" t="s">
        <v>41</v>
      </c>
      <c r="O32" s="157" t="s">
        <v>47</v>
      </c>
      <c r="P32" s="150" t="s">
        <v>23</v>
      </c>
      <c r="Q32" s="150">
        <v>100</v>
      </c>
      <c r="R32" s="150">
        <v>200</v>
      </c>
      <c r="S32" s="150">
        <v>200</v>
      </c>
      <c r="T32" s="150">
        <v>400</v>
      </c>
      <c r="U32" s="157" t="s">
        <v>36</v>
      </c>
      <c r="V32" s="17">
        <f>IF($U32="MM1",'2020 GTCMHIC Indemnity Plans'!$D$25,IF($U32="MM2",'2020 GTCMHIC Indemnity Plans'!$F$25,IF($U32="MM3",'2020 GTCMHIC Indemnity Plans'!$H$25,IF($U32="MM5",'2020 GTCMHIC Indemnity Plans'!$J$25,IF($U32="MM6",'2020 GTCMHIC Comprehensive Plan'!$D$25,IF($U32="MM7",'2020 GTCMHIC Indemnity Plans'!$L$25,IF($U32="PPO1",'2020 GTMHIC PPO Plans'!$D$25,IF($U32="PPO2",'2020 GTMHIC PPO Plans'!$F$25,IF($U32="PPO3",'2020 GTMHIC PPO Plans'!$H$25,IF($U32="PPOT",'2020 GTMHIC PPO Plans'!$J$25,IF($U32="ACA-P",'2020 GTCMHIC Metal Level Plans'!$C$29,IF($U32="ACA-G",'2020 GTCMHIC Metal Level Plans'!$C$34,IF($U32="ACA-S",'2020 GTCMHIC Metal Level Plans'!$C$39,IF($U32="ACA-B",'2020 GTCMHIC Metal Level Plans'!$C$44," "))))))))))))))</f>
        <v>787.82</v>
      </c>
      <c r="W32" s="17">
        <f>IF($N32="3T3",'2020 GTCMHIC 3-Tier Rx Plans'!$C$30,IF($N32="3T5a",'2020 GTCMHIC 3-Tier Rx Plans'!$D$30,IF($N32="3T6",'2020 GTCMHIC 3-Tier Rx Plans'!$E$30,IF($N32="3T7",'2020 GTCMHIC 3-Tier Rx Plans'!$F$30,IF($N32="3T8",#REF!,IF($N32="3T9",'2020 GTCMHIC 3-Tier Rx Plans'!$G$30,IF($N32="3T10",'2020 GTCMHIC 3-Tier Rx Plans'!$H$30,IF($N32="3T11",'2020 GTCMHIC 3-Tier Rx Plans'!$I$30,IF($N32="3T13",'2020 GTCMHIC 3-Tier Rx Plans'!$J$30,IF($N32="ACA-P",'2020 GTCMHIC Metal Level Plans'!$C$30,IF($N32="ACA-G",'2020 GTCMHIC Metal Level Plans'!$C$35,IF($N32="ACA-S",'2020 GTCMHIC Metal Level Plans'!$C$40,IF($N32="ACA-B",'2020 GTCMHIC Metal Level Plans'!$C$45," ")))))))))))))</f>
        <v>195.29</v>
      </c>
      <c r="X32" s="17">
        <f t="shared" si="10"/>
        <v>983.11</v>
      </c>
      <c r="Y32" s="17">
        <f>IF($U32="MM1",'2020 GTCMHIC Indemnity Plans'!$D$26,IF($U32="MM2",'2020 GTCMHIC Indemnity Plans'!$F$26,IF($U32="MM3",'2020 GTCMHIC Indemnity Plans'!$H$26,IF($U32="MM4",#REF!,IF($U32="MM5",'2020 GTCMHIC Indemnity Plans'!$J$26,IF($U32="MM6",'2020 GTCMHIC Comprehensive Plan'!$D$26,IF($U32="MM7",'2020 GTCMHIC Indemnity Plans'!$L$26,IF($U32="PPO1",'2020 GTMHIC PPO Plans'!$D$26,IF($U32="PPO2",'2020 GTMHIC PPO Plans'!$F$26,IF($U32="PPO3",'2020 GTMHIC PPO Plans'!$H$26,IF($U32="PPOT",'2020 GTMHIC PPO Plans'!$J$26,IF($U32="ACA-P",'2020 GTCMHIC Metal Level Plans'!$D$29,IF($U32="ACA-G",'2020 GTCMHIC Metal Level Plans'!$D$34,IF($U32="ACA-S",'2020 GTCMHIC Metal Level Plans'!$D$39,IF($U32="ACA-B",'2020 GTCMHIC Metal Level Plans'!$D$44," ")))))))))))))))</f>
        <v>1707.55</v>
      </c>
      <c r="Z32" s="17">
        <f>IF($N32="3T3",'2020 GTCMHIC 3-Tier Rx Plans'!$C$31,IF($N32="3T5a",'2020 GTCMHIC 3-Tier Rx Plans'!$D$31,IF($N32="3T6",'2020 GTCMHIC 3-Tier Rx Plans'!$E$31,IF($N32="3T7",'2020 GTCMHIC 3-Tier Rx Plans'!$F$31,IF($N32="3T8",#REF!,IF($N32="3T9",'2020 GTCMHIC 3-Tier Rx Plans'!$G$31,IF($N32="3T10",'2020 GTCMHIC 3-Tier Rx Plans'!$H$31,IF($N32="3T11",'2020 GTCMHIC 3-Tier Rx Plans'!$I$31,IF($N32="3T13",'2020 GTCMHIC 3-Tier Rx Plans'!$J$31,IF($N32="ACA-P",'2020 GTCMHIC Metal Level Plans'!$D$30,IF($N32="ACA-G",'2020 GTCMHIC Metal Level Plans'!$D$35,IF($N32="ACA-S",'2020 GTCMHIC Metal Level Plans'!$D$40,IF($N32="ACA-B",'2020 GTCMHIC Metal Level Plans'!$D$45," ")))))))))))))</f>
        <v>423.33</v>
      </c>
      <c r="AA32" s="17">
        <f t="shared" si="11"/>
        <v>2130.88</v>
      </c>
      <c r="AB32" s="149"/>
    </row>
    <row r="33" spans="1:28" s="23" customFormat="1" ht="20.100000000000001" customHeight="1" x14ac:dyDescent="0.2">
      <c r="A33" s="304"/>
      <c r="B33" s="304"/>
      <c r="C33" s="152" t="s">
        <v>424</v>
      </c>
      <c r="D33" s="49" t="s">
        <v>91</v>
      </c>
      <c r="E33" s="154" t="s">
        <v>187</v>
      </c>
      <c r="F33" s="154" t="s">
        <v>186</v>
      </c>
      <c r="G33" s="154" t="s">
        <v>173</v>
      </c>
      <c r="H33" s="12">
        <v>5</v>
      </c>
      <c r="I33" s="12">
        <v>20</v>
      </c>
      <c r="J33" s="12">
        <v>35</v>
      </c>
      <c r="K33" s="12">
        <v>10</v>
      </c>
      <c r="L33" s="12">
        <v>40</v>
      </c>
      <c r="M33" s="12">
        <v>70</v>
      </c>
      <c r="N33" s="12" t="s">
        <v>41</v>
      </c>
      <c r="O33" s="158" t="s">
        <v>54</v>
      </c>
      <c r="P33" s="12">
        <v>10</v>
      </c>
      <c r="Q33" s="12" t="s">
        <v>23</v>
      </c>
      <c r="R33" s="12" t="s">
        <v>23</v>
      </c>
      <c r="S33" s="12">
        <v>1000</v>
      </c>
      <c r="T33" s="12">
        <v>3000</v>
      </c>
      <c r="U33" s="158" t="s">
        <v>32</v>
      </c>
      <c r="V33" s="16">
        <f>IF($U33="MM1",'2020 GTCMHIC Indemnity Plans'!$D$25,IF($U33="MM2",'2020 GTCMHIC Indemnity Plans'!$F$25,IF($U33="MM3",'2020 GTCMHIC Indemnity Plans'!$H$25,IF($U33="MM5",'2020 GTCMHIC Indemnity Plans'!$J$25,IF($U33="MM6",'2020 GTCMHIC Comprehensive Plan'!$D$25,IF($U33="MM7",'2020 GTCMHIC Indemnity Plans'!$L$25,IF($U33="PPO1",'2020 GTMHIC PPO Plans'!$D$25,IF($U33="PPO2",'2020 GTMHIC PPO Plans'!$F$25,IF($U33="PPO3",'2020 GTMHIC PPO Plans'!$H$25,IF($U33="PPOT",'2020 GTMHIC PPO Plans'!$J$25,IF($U33="ACA-P",'2020 GTCMHIC Metal Level Plans'!$C$29,IF($U33="ACA-G",'2020 GTCMHIC Metal Level Plans'!$C$34,IF($U33="ACA-S",'2020 GTCMHIC Metal Level Plans'!$C$39,IF($U33="ACA-B",'2020 GTCMHIC Metal Level Plans'!$C$44," "))))))))))))))</f>
        <v>772.18</v>
      </c>
      <c r="W33" s="16">
        <f>IF($N33="3T3",'2020 GTCMHIC 3-Tier Rx Plans'!$C$30,IF($N33="3T5a",'2020 GTCMHIC 3-Tier Rx Plans'!$D$30,IF($N33="3T6",'2020 GTCMHIC 3-Tier Rx Plans'!$E$30,IF($N33="3T7",'2020 GTCMHIC 3-Tier Rx Plans'!$F$30,IF($N33="3T8",#REF!,IF($N33="3T9",'2020 GTCMHIC 3-Tier Rx Plans'!$G$30,IF($N33="3T10",'2020 GTCMHIC 3-Tier Rx Plans'!$H$30,IF($N33="3T11",'2020 GTCMHIC 3-Tier Rx Plans'!$I$30,IF($N33="3T13",'2020 GTCMHIC 3-Tier Rx Plans'!$J$30,IF($N33="ACA-P",'2020 GTCMHIC Metal Level Plans'!$C$30,IF($N33="ACA-G",'2020 GTCMHIC Metal Level Plans'!$C$35,IF($N33="ACA-S",'2020 GTCMHIC Metal Level Plans'!$C$40,IF($N33="ACA-B",'2020 GTCMHIC Metal Level Plans'!$C$45," ")))))))))))))</f>
        <v>195.29</v>
      </c>
      <c r="X33" s="16">
        <f t="shared" si="10"/>
        <v>967.46999999999991</v>
      </c>
      <c r="Y33" s="16">
        <f>IF($U33="MM1",'2020 GTCMHIC Indemnity Plans'!$D$26,IF($U33="MM2",'2020 GTCMHIC Indemnity Plans'!$F$26,IF($U33="MM3",'2020 GTCMHIC Indemnity Plans'!$H$26,IF($U33="MM4",#REF!,IF($U33="MM5",'2020 GTCMHIC Indemnity Plans'!$J$26,IF($U33="MM6",'2020 GTCMHIC Comprehensive Plan'!$D$26,IF($U33="MM7",'2020 GTCMHIC Indemnity Plans'!$L$26,IF($U33="PPO1",'2020 GTMHIC PPO Plans'!$D$26,IF($U33="PPO2",'2020 GTMHIC PPO Plans'!$F$26,IF($U33="PPO3",'2020 GTMHIC PPO Plans'!$H$26,IF($U33="PPOT",'2020 GTMHIC PPO Plans'!$J$26,IF($U33="ACA-P",'2020 GTCMHIC Metal Level Plans'!$D$29,IF($U33="ACA-G",'2020 GTCMHIC Metal Level Plans'!$D$34,IF($U33="ACA-S",'2020 GTCMHIC Metal Level Plans'!$D$39,IF($U33="ACA-B",'2020 GTCMHIC Metal Level Plans'!$D$44," ")))))))))))))))</f>
        <v>1671.35</v>
      </c>
      <c r="Z33" s="16">
        <f>IF($N33="3T3",'2020 GTCMHIC 3-Tier Rx Plans'!$C$31,IF($N33="3T5a",'2020 GTCMHIC 3-Tier Rx Plans'!$D$31,IF($N33="3T6",'2020 GTCMHIC 3-Tier Rx Plans'!$E$31,IF($N33="3T7",'2020 GTCMHIC 3-Tier Rx Plans'!$F$31,IF($N33="3T8",#REF!,IF($N33="3T9",'2020 GTCMHIC 3-Tier Rx Plans'!$G$31,IF($N33="3T10",'2020 GTCMHIC 3-Tier Rx Plans'!$H$31,IF($N33="3T11",'2020 GTCMHIC 3-Tier Rx Plans'!$I$31,IF($N33="3T13",'2020 GTCMHIC 3-Tier Rx Plans'!$J$31,IF($N33="ACA-P",'2020 GTCMHIC Metal Level Plans'!$D$30,IF($N33="ACA-G",'2020 GTCMHIC Metal Level Plans'!$D$35,IF($N33="ACA-S",'2020 GTCMHIC Metal Level Plans'!$D$40,IF($N33="ACA-B",'2020 GTCMHIC Metal Level Plans'!$D$45," ")))))))))))))</f>
        <v>423.33</v>
      </c>
      <c r="AA33" s="16">
        <f t="shared" si="11"/>
        <v>2094.6799999999998</v>
      </c>
      <c r="AB33" s="149"/>
    </row>
    <row r="34" spans="1:28" s="23" customFormat="1" ht="20.100000000000001" customHeight="1" x14ac:dyDescent="0.2">
      <c r="A34" s="304"/>
      <c r="B34" s="304"/>
      <c r="C34" s="151" t="s">
        <v>425</v>
      </c>
      <c r="D34" s="34" t="s">
        <v>410</v>
      </c>
      <c r="E34" s="153" t="s">
        <v>185</v>
      </c>
      <c r="F34" s="153" t="s">
        <v>188</v>
      </c>
      <c r="G34" s="153" t="s">
        <v>227</v>
      </c>
      <c r="H34" s="150">
        <v>5</v>
      </c>
      <c r="I34" s="150">
        <v>20</v>
      </c>
      <c r="J34" s="150">
        <v>35</v>
      </c>
      <c r="K34" s="150">
        <v>10</v>
      </c>
      <c r="L34" s="150">
        <v>40</v>
      </c>
      <c r="M34" s="150">
        <v>70</v>
      </c>
      <c r="N34" s="150" t="s">
        <v>41</v>
      </c>
      <c r="O34" s="157" t="s">
        <v>47</v>
      </c>
      <c r="P34" s="150" t="s">
        <v>23</v>
      </c>
      <c r="Q34" s="150">
        <v>100</v>
      </c>
      <c r="R34" s="150">
        <v>200</v>
      </c>
      <c r="S34" s="150">
        <v>200</v>
      </c>
      <c r="T34" s="150">
        <v>400</v>
      </c>
      <c r="U34" s="157" t="s">
        <v>36</v>
      </c>
      <c r="V34" s="17">
        <f>IF($U34="MM1",'2020 GTCMHIC Indemnity Plans'!$D$25,IF($U34="MM2",'2020 GTCMHIC Indemnity Plans'!$F$25,IF($U34="MM3",'2020 GTCMHIC Indemnity Plans'!$H$25,IF($U34="MM5",'2020 GTCMHIC Indemnity Plans'!$J$25,IF($U34="MM6",'2020 GTCMHIC Comprehensive Plan'!$D$25,IF($U34="MM7",'2020 GTCMHIC Indemnity Plans'!$L$25,IF($U34="PPO1",'2020 GTMHIC PPO Plans'!$D$25,IF($U34="PPO2",'2020 GTMHIC PPO Plans'!$F$25,IF($U34="PPO3",'2020 GTMHIC PPO Plans'!$H$25,IF($U34="PPOT",'2020 GTMHIC PPO Plans'!$J$25,IF($U34="ACA-P",'2020 GTCMHIC Metal Level Plans'!$C$29,IF($U34="ACA-G",'2020 GTCMHIC Metal Level Plans'!$C$34,IF($U34="ACA-S",'2020 GTCMHIC Metal Level Plans'!$C$39,IF($U34="ACA-B",'2020 GTCMHIC Metal Level Plans'!$C$44," "))))))))))))))</f>
        <v>787.82</v>
      </c>
      <c r="W34" s="17">
        <f>IF($N34="3T3",'2020 GTCMHIC 3-Tier Rx Plans'!$C$30,IF($N34="3T5a",'2020 GTCMHIC 3-Tier Rx Plans'!$D$30,IF($N34="3T6",'2020 GTCMHIC 3-Tier Rx Plans'!$E$30,IF($N34="3T7",'2020 GTCMHIC 3-Tier Rx Plans'!$F$30,IF($N34="3T8",#REF!,IF($N34="3T9",'2020 GTCMHIC 3-Tier Rx Plans'!$G$30,IF($N34="3T10",'2020 GTCMHIC 3-Tier Rx Plans'!$H$30,IF($N34="3T11",'2020 GTCMHIC 3-Tier Rx Plans'!$I$30,IF($N34="3T13",'2020 GTCMHIC 3-Tier Rx Plans'!$J$30,IF($N34="ACA-P",'2020 GTCMHIC Metal Level Plans'!$C$30,IF($N34="ACA-G",'2020 GTCMHIC Metal Level Plans'!$C$35,IF($N34="ACA-S",'2020 GTCMHIC Metal Level Plans'!$C$40,IF($N34="ACA-B",'2020 GTCMHIC Metal Level Plans'!$C$45," ")))))))))))))</f>
        <v>195.29</v>
      </c>
      <c r="X34" s="17">
        <f t="shared" si="10"/>
        <v>983.11</v>
      </c>
      <c r="Y34" s="17">
        <f>IF($U34="MM1",'2020 GTCMHIC Indemnity Plans'!$D$26,IF($U34="MM2",'2020 GTCMHIC Indemnity Plans'!$F$26,IF($U34="MM3",'2020 GTCMHIC Indemnity Plans'!$H$26,IF($U34="MM4",#REF!,IF($U34="MM5",'2020 GTCMHIC Indemnity Plans'!$J$26,IF($U34="MM6",'2020 GTCMHIC Comprehensive Plan'!$D$26,IF($U34="MM7",'2020 GTCMHIC Indemnity Plans'!$L$26,IF($U34="PPO1",'2020 GTMHIC PPO Plans'!$D$26,IF($U34="PPO2",'2020 GTMHIC PPO Plans'!$F$26,IF($U34="PPO3",'2020 GTMHIC PPO Plans'!$H$26,IF($U34="PPOT",'2020 GTMHIC PPO Plans'!$J$26,IF($U34="ACA-P",'2020 GTCMHIC Metal Level Plans'!$D$29,IF($U34="ACA-G",'2020 GTCMHIC Metal Level Plans'!$D$34,IF($U34="ACA-S",'2020 GTCMHIC Metal Level Plans'!$D$39,IF($U34="ACA-B",'2020 GTCMHIC Metal Level Plans'!$D$44," ")))))))))))))))</f>
        <v>1707.55</v>
      </c>
      <c r="Z34" s="17">
        <f>IF($N34="3T3",'2020 GTCMHIC 3-Tier Rx Plans'!$C$31,IF($N34="3T5a",'2020 GTCMHIC 3-Tier Rx Plans'!$D$31,IF($N34="3T6",'2020 GTCMHIC 3-Tier Rx Plans'!$E$31,IF($N34="3T7",'2020 GTCMHIC 3-Tier Rx Plans'!$F$31,IF($N34="3T8",#REF!,IF($N34="3T9",'2020 GTCMHIC 3-Tier Rx Plans'!$G$31,IF($N34="3T10",'2020 GTCMHIC 3-Tier Rx Plans'!$H$31,IF($N34="3T11",'2020 GTCMHIC 3-Tier Rx Plans'!$I$31,IF($N34="3T13",'2020 GTCMHIC 3-Tier Rx Plans'!$J$31,IF($N34="ACA-P",'2020 GTCMHIC Metal Level Plans'!$D$30,IF($N34="ACA-G",'2020 GTCMHIC Metal Level Plans'!$D$35,IF($N34="ACA-S",'2020 GTCMHIC Metal Level Plans'!$D$40,IF($N34="ACA-B",'2020 GTCMHIC Metal Level Plans'!$D$45," ")))))))))))))</f>
        <v>423.33</v>
      </c>
      <c r="AA34" s="17">
        <f t="shared" si="11"/>
        <v>2130.88</v>
      </c>
      <c r="AB34" s="149"/>
    </row>
    <row r="35" spans="1:28" s="23" customFormat="1" ht="20.100000000000001" customHeight="1" x14ac:dyDescent="0.2">
      <c r="A35" s="304"/>
      <c r="B35" s="304"/>
      <c r="C35" s="152" t="s">
        <v>426</v>
      </c>
      <c r="D35" s="49" t="s">
        <v>410</v>
      </c>
      <c r="E35" s="154" t="s">
        <v>185</v>
      </c>
      <c r="F35" s="154" t="s">
        <v>189</v>
      </c>
      <c r="G35" s="154" t="s">
        <v>227</v>
      </c>
      <c r="H35" s="12">
        <v>5</v>
      </c>
      <c r="I35" s="12">
        <v>20</v>
      </c>
      <c r="J35" s="12">
        <v>35</v>
      </c>
      <c r="K35" s="12">
        <v>10</v>
      </c>
      <c r="L35" s="12">
        <v>40</v>
      </c>
      <c r="M35" s="12">
        <v>70</v>
      </c>
      <c r="N35" s="12" t="s">
        <v>41</v>
      </c>
      <c r="O35" s="158" t="s">
        <v>47</v>
      </c>
      <c r="P35" s="12" t="s">
        <v>23</v>
      </c>
      <c r="Q35" s="12">
        <v>100</v>
      </c>
      <c r="R35" s="12">
        <v>200</v>
      </c>
      <c r="S35" s="12">
        <v>200</v>
      </c>
      <c r="T35" s="12">
        <v>400</v>
      </c>
      <c r="U35" s="158" t="s">
        <v>36</v>
      </c>
      <c r="V35" s="16">
        <f>IF($U35="MM1",'2020 GTCMHIC Indemnity Plans'!$D$25,IF($U35="MM2",'2020 GTCMHIC Indemnity Plans'!$F$25,IF($U35="MM3",'2020 GTCMHIC Indemnity Plans'!$H$25,IF($U35="MM5",'2020 GTCMHIC Indemnity Plans'!$J$25,IF($U35="MM6",'2020 GTCMHIC Comprehensive Plan'!$D$25,IF($U35="MM7",'2020 GTCMHIC Indemnity Plans'!$L$25,IF($U35="PPO1",'2020 GTMHIC PPO Plans'!$D$25,IF($U35="PPO2",'2020 GTMHIC PPO Plans'!$F$25,IF($U35="PPO3",'2020 GTMHIC PPO Plans'!$H$25,IF($U35="PPOT",'2020 GTMHIC PPO Plans'!$J$25,IF($U35="ACA-P",'2020 GTCMHIC Metal Level Plans'!$C$29,IF($U35="ACA-G",'2020 GTCMHIC Metal Level Plans'!$C$34,IF($U35="ACA-S",'2020 GTCMHIC Metal Level Plans'!$C$39,IF($U35="ACA-B",'2020 GTCMHIC Metal Level Plans'!$C$44," "))))))))))))))</f>
        <v>787.82</v>
      </c>
      <c r="W35" s="16">
        <f>IF($N35="3T3",'2020 GTCMHIC 3-Tier Rx Plans'!$C$30,IF($N35="3T5a",'2020 GTCMHIC 3-Tier Rx Plans'!$D$30,IF($N35="3T6",'2020 GTCMHIC 3-Tier Rx Plans'!$E$30,IF($N35="3T7",'2020 GTCMHIC 3-Tier Rx Plans'!$F$30,IF($N35="3T8",#REF!,IF($N35="3T9",'2020 GTCMHIC 3-Tier Rx Plans'!$G$30,IF($N35="3T10",'2020 GTCMHIC 3-Tier Rx Plans'!$H$30,IF($N35="3T11",'2020 GTCMHIC 3-Tier Rx Plans'!$I$30,IF($N35="3T13",'2020 GTCMHIC 3-Tier Rx Plans'!$J$30,IF($N35="ACA-P",'2020 GTCMHIC Metal Level Plans'!$C$30,IF($N35="ACA-G",'2020 GTCMHIC Metal Level Plans'!$C$35,IF($N35="ACA-S",'2020 GTCMHIC Metal Level Plans'!$C$40,IF($N35="ACA-B",'2020 GTCMHIC Metal Level Plans'!$C$45," ")))))))))))))</f>
        <v>195.29</v>
      </c>
      <c r="X35" s="16">
        <f t="shared" si="10"/>
        <v>983.11</v>
      </c>
      <c r="Y35" s="16">
        <f>IF($U35="MM1",'2020 GTCMHIC Indemnity Plans'!$D$26,IF($U35="MM2",'2020 GTCMHIC Indemnity Plans'!$F$26,IF($U35="MM3",'2020 GTCMHIC Indemnity Plans'!$H$26,IF($U35="MM4",#REF!,IF($U35="MM5",'2020 GTCMHIC Indemnity Plans'!$J$26,IF($U35="MM6",'2020 GTCMHIC Comprehensive Plan'!$D$26,IF($U35="MM7",'2020 GTCMHIC Indemnity Plans'!$L$26,IF($U35="PPO1",'2020 GTMHIC PPO Plans'!$D$26,IF($U35="PPO2",'2020 GTMHIC PPO Plans'!$F$26,IF($U35="PPO3",'2020 GTMHIC PPO Plans'!$H$26,IF($U35="PPOT",'2020 GTMHIC PPO Plans'!$J$26,IF($U35="ACA-P",'2020 GTCMHIC Metal Level Plans'!$D$29,IF($U35="ACA-G",'2020 GTCMHIC Metal Level Plans'!$D$34,IF($U35="ACA-S",'2020 GTCMHIC Metal Level Plans'!$D$39,IF($U35="ACA-B",'2020 GTCMHIC Metal Level Plans'!$D$44," ")))))))))))))))</f>
        <v>1707.55</v>
      </c>
      <c r="Z35" s="16">
        <f>IF($N35="3T3",'2020 GTCMHIC 3-Tier Rx Plans'!$C$31,IF($N35="3T5a",'2020 GTCMHIC 3-Tier Rx Plans'!$D$31,IF($N35="3T6",'2020 GTCMHIC 3-Tier Rx Plans'!$E$31,IF($N35="3T7",'2020 GTCMHIC 3-Tier Rx Plans'!$F$31,IF($N35="3T8",#REF!,IF($N35="3T9",'2020 GTCMHIC 3-Tier Rx Plans'!$G$31,IF($N35="3T10",'2020 GTCMHIC 3-Tier Rx Plans'!$H$31,IF($N35="3T11",'2020 GTCMHIC 3-Tier Rx Plans'!$I$31,IF($N35="3T13",'2020 GTCMHIC 3-Tier Rx Plans'!$J$31,IF($N35="ACA-P",'2020 GTCMHIC Metal Level Plans'!$D$30,IF($N35="ACA-G",'2020 GTCMHIC Metal Level Plans'!$D$35,IF($N35="ACA-S",'2020 GTCMHIC Metal Level Plans'!$D$40,IF($N35="ACA-B",'2020 GTCMHIC Metal Level Plans'!$D$45," ")))))))))))))</f>
        <v>423.33</v>
      </c>
      <c r="AA35" s="16">
        <f t="shared" si="11"/>
        <v>2130.88</v>
      </c>
      <c r="AB35" s="149"/>
    </row>
    <row r="36" spans="1:28" s="23" customFormat="1" ht="20.100000000000001" customHeight="1" x14ac:dyDescent="0.2">
      <c r="A36" s="304"/>
      <c r="B36" s="304"/>
      <c r="C36" s="151" t="s">
        <v>427</v>
      </c>
      <c r="D36" s="34" t="s">
        <v>93</v>
      </c>
      <c r="E36" s="153" t="s">
        <v>428</v>
      </c>
      <c r="F36" s="153" t="s">
        <v>429</v>
      </c>
      <c r="G36" s="153" t="s">
        <v>356</v>
      </c>
      <c r="H36" s="150">
        <v>5</v>
      </c>
      <c r="I36" s="150">
        <v>35</v>
      </c>
      <c r="J36" s="150">
        <v>70</v>
      </c>
      <c r="K36" s="150">
        <v>10</v>
      </c>
      <c r="L36" s="150">
        <v>70</v>
      </c>
      <c r="M36" s="150">
        <v>140</v>
      </c>
      <c r="N36" s="157" t="s">
        <v>70</v>
      </c>
      <c r="O36" s="157" t="s">
        <v>93</v>
      </c>
      <c r="P36" s="150" t="s">
        <v>220</v>
      </c>
      <c r="Q36" s="150" t="s">
        <v>23</v>
      </c>
      <c r="R36" s="150" t="s">
        <v>23</v>
      </c>
      <c r="S36" s="150">
        <v>2000</v>
      </c>
      <c r="T36" s="150">
        <v>6000</v>
      </c>
      <c r="U36" s="157" t="s">
        <v>70</v>
      </c>
      <c r="V36" s="17">
        <f>IF($U36="MM1",'2020 GTCMHIC Indemnity Plans'!$D$25,IF($U36="MM2",'2020 GTCMHIC Indemnity Plans'!$F$25,IF($U36="MM3",'2020 GTCMHIC Indemnity Plans'!$H$25,IF($U36="MM5",'2020 GTCMHIC Indemnity Plans'!$J$25,IF($U36="MM6",'2020 GTCMHIC Comprehensive Plan'!$D$25,IF($U36="MM7",'2020 GTCMHIC Indemnity Plans'!$L$25,IF($U36="PPO1",'2020 GTMHIC PPO Plans'!$D$25,IF($U36="PPO2",'2020 GTMHIC PPO Plans'!$F$25,IF($U36="PPO3",'2020 GTMHIC PPO Plans'!$H$25,IF($U36="PPOT",'2020 GTMHIC PPO Plans'!$J$25,IF($U36="ACA-P",'2020 GTCMHIC Metal Level Plans'!$C$29,IF($U36="ACA-G",'2020 GTCMHIC Metal Level Plans'!$C$34,IF($U36="ACA-S",'2020 GTCMHIC Metal Level Plans'!$C$39,IF($U36="ACA-B",'2020 GTCMHIC Metal Level Plans'!$C$44," "))))))))))))))</f>
        <v>526.68320894280009</v>
      </c>
      <c r="W36" s="17">
        <f>IF($N36="3T3",'2020 GTCMHIC 3-Tier Rx Plans'!$C$30,IF($N36="3T5a",'2020 GTCMHIC 3-Tier Rx Plans'!$D$30,IF($N36="3T6",'2020 GTCMHIC 3-Tier Rx Plans'!$E$30,IF($N36="3T7",'2020 GTCMHIC 3-Tier Rx Plans'!$F$30,IF($N36="3T8",#REF!,IF($N36="3T9",'2020 GTCMHIC 3-Tier Rx Plans'!$G$30,IF($N36="3T10",'2020 GTCMHIC 3-Tier Rx Plans'!$H$30,IF($N36="3T11",'2020 GTCMHIC 3-Tier Rx Plans'!$I$30,IF($N36="3T13",'2020 GTCMHIC 3-Tier Rx Plans'!$J$30,IF($N36="ACA-P",'2020 GTCMHIC Metal Level Plans'!$C$30,IF($N36="ACA-G",'2020 GTCMHIC Metal Level Plans'!$C$35,IF($N36="ACA-S",'2020 GTCMHIC Metal Level Plans'!$C$40,IF($N36="ACA-B",'2020 GTCMHIC Metal Level Plans'!$C$45," ")))))))))))))</f>
        <v>134.48074905720003</v>
      </c>
      <c r="X36" s="17">
        <f t="shared" si="10"/>
        <v>661.16395800000009</v>
      </c>
      <c r="Y36" s="17">
        <f>IF($U36="MM1",'2020 GTCMHIC Indemnity Plans'!$D$26,IF($U36="MM2",'2020 GTCMHIC Indemnity Plans'!$F$26,IF($U36="MM3",'2020 GTCMHIC Indemnity Plans'!$H$26,IF($U36="MM4",#REF!,IF($U36="MM5",'2020 GTCMHIC Indemnity Plans'!$J$26,IF($U36="MM6",'2020 GTCMHIC Comprehensive Plan'!$D$26,IF($U36="MM7",'2020 GTCMHIC Indemnity Plans'!$L$26,IF($U36="PPO1",'2020 GTMHIC PPO Plans'!$D$26,IF($U36="PPO2",'2020 GTMHIC PPO Plans'!$F$26,IF($U36="PPO3",'2020 GTMHIC PPO Plans'!$H$26,IF($U36="PPOT",'2020 GTMHIC PPO Plans'!$J$26,IF($U36="ACA-P",'2020 GTCMHIC Metal Level Plans'!$D$29,IF($U36="ACA-G",'2020 GTCMHIC Metal Level Plans'!$D$34,IF($U36="ACA-S",'2020 GTCMHIC Metal Level Plans'!$D$39,IF($U36="ACA-B",'2020 GTCMHIC Metal Level Plans'!$D$44," ")))))))))))))))</f>
        <v>1369.3873038300001</v>
      </c>
      <c r="Z36" s="17">
        <f>IF($N36="3T3",'2020 GTCMHIC 3-Tier Rx Plans'!$C$31,IF($N36="3T5a",'2020 GTCMHIC 3-Tier Rx Plans'!$D$31,IF($N36="3T6",'2020 GTCMHIC 3-Tier Rx Plans'!$E$31,IF($N36="3T7",'2020 GTCMHIC 3-Tier Rx Plans'!$F$31,IF($N36="3T8",#REF!,IF($N36="3T9",'2020 GTCMHIC 3-Tier Rx Plans'!$G$31,IF($N36="3T10",'2020 GTCMHIC 3-Tier Rx Plans'!$H$31,IF($N36="3T11",'2020 GTCMHIC 3-Tier Rx Plans'!$I$31,IF($N36="3T13",'2020 GTCMHIC 3-Tier Rx Plans'!$J$31,IF($N36="ACA-P",'2020 GTCMHIC Metal Level Plans'!$D$30,IF($N36="ACA-G",'2020 GTCMHIC Metal Level Plans'!$D$35,IF($N36="ACA-S",'2020 GTCMHIC Metal Level Plans'!$D$40,IF($N36="ACA-B",'2020 GTCMHIC Metal Level Plans'!$D$45," ")))))))))))))</f>
        <v>349.65274617</v>
      </c>
      <c r="AA36" s="17">
        <f t="shared" si="11"/>
        <v>1719.0400500000001</v>
      </c>
      <c r="AB36" s="149"/>
    </row>
    <row r="37" spans="1:28" s="6" customFormat="1" ht="20.100000000000001" customHeight="1" x14ac:dyDescent="0.2">
      <c r="A37" s="304"/>
      <c r="B37" s="304"/>
      <c r="C37" s="307" t="s">
        <v>430</v>
      </c>
      <c r="D37" s="160" t="s">
        <v>410</v>
      </c>
      <c r="E37" s="161" t="s">
        <v>170</v>
      </c>
      <c r="F37" s="161" t="s">
        <v>153</v>
      </c>
      <c r="G37" s="161" t="s">
        <v>171</v>
      </c>
      <c r="H37" s="162">
        <v>5</v>
      </c>
      <c r="I37" s="162">
        <v>10</v>
      </c>
      <c r="J37" s="162">
        <v>25</v>
      </c>
      <c r="K37" s="162">
        <v>10</v>
      </c>
      <c r="L37" s="162">
        <v>20</v>
      </c>
      <c r="M37" s="162">
        <v>50</v>
      </c>
      <c r="N37" s="162" t="s">
        <v>39</v>
      </c>
      <c r="O37" s="163" t="s">
        <v>47</v>
      </c>
      <c r="P37" s="162" t="s">
        <v>23</v>
      </c>
      <c r="Q37" s="162">
        <v>100</v>
      </c>
      <c r="R37" s="162">
        <v>200</v>
      </c>
      <c r="S37" s="162">
        <v>200</v>
      </c>
      <c r="T37" s="162">
        <v>400</v>
      </c>
      <c r="U37" s="163" t="s">
        <v>36</v>
      </c>
      <c r="V37" s="164">
        <f>IF($U37="MM1",'2020 GTCMHIC Indemnity Plans'!$D$25,IF($U37="MM2",'2020 GTCMHIC Indemnity Plans'!$F$25,IF($U37="MM3",'2020 GTCMHIC Indemnity Plans'!$H$25,IF($U37="MM5",'2020 GTCMHIC Indemnity Plans'!$J$25,IF($U37="MM6",'2020 GTCMHIC Comprehensive Plan'!$D$25,IF($U37="MM7",'2020 GTCMHIC Indemnity Plans'!$L$25,IF($U37="PPO1",'2020 GTMHIC PPO Plans'!$D$25,IF($U37="PPO2",'2020 GTMHIC PPO Plans'!$F$25,IF($U37="PPO3",'2020 GTMHIC PPO Plans'!$H$25,IF($U37="PPOT",'2020 GTMHIC PPO Plans'!$J$25,IF($U37="ACA-P",'2020 GTCMHIC Metal Level Plans'!$C$29,IF($U37="ACA-G",'2020 GTCMHIC Metal Level Plans'!$C$34,IF($U37="ACA-S",'2020 GTCMHIC Metal Level Plans'!$C$39,IF($U37="ACA-B",'2020 GTCMHIC Metal Level Plans'!$C$44," "))))))))))))))</f>
        <v>787.82</v>
      </c>
      <c r="W37" s="164">
        <f>IF($N37="3T3",'2020 GTCMHIC 3-Tier Rx Plans'!$C$30,IF($N37="3T5a",'2020 GTCMHIC 3-Tier Rx Plans'!$D$30,IF($N37="3T6",'2020 GTCMHIC 3-Tier Rx Plans'!$E$30,IF($N37="3T7",'2020 GTCMHIC 3-Tier Rx Plans'!$F$30,IF($N37="3T8",#REF!,IF($N37="3T9",'2020 GTCMHIC 3-Tier Rx Plans'!$G$30,IF($N37="3T10",'2020 GTCMHIC 3-Tier Rx Plans'!$H$30,IF($N37="3T11",'2020 GTCMHIC 3-Tier Rx Plans'!$I$30,IF($N37="3T13",'2020 GTCMHIC 3-Tier Rx Plans'!$J$30,IF($N37="ACA-P",'2020 GTCMHIC Metal Level Plans'!$C$30,IF($N37="ACA-G",'2020 GTCMHIC Metal Level Plans'!$C$35,IF($N37="ACA-S",'2020 GTCMHIC Metal Level Plans'!$C$40,IF($N37="ACA-B",'2020 GTCMHIC Metal Level Plans'!$C$45," ")))))))))))))</f>
        <v>277.77999999999997</v>
      </c>
      <c r="X37" s="164">
        <f t="shared" si="2"/>
        <v>1065.5999999999999</v>
      </c>
      <c r="Y37" s="164">
        <f>IF($U37="MM1",'2020 GTCMHIC Indemnity Plans'!$D$26,IF($U37="MM2",'2020 GTCMHIC Indemnity Plans'!$F$26,IF($U37="MM3",'2020 GTCMHIC Indemnity Plans'!$H$26,IF($U37="MM4",#REF!,IF($U37="MM5",'2020 GTCMHIC Indemnity Plans'!$J$26,IF($U37="MM6",'2020 GTCMHIC Comprehensive Plan'!$D$26,IF($U37="MM7",'2020 GTCMHIC Indemnity Plans'!$L$26,IF($U37="PPO1",'2020 GTMHIC PPO Plans'!$D$26,IF($U37="PPO2",'2020 GTMHIC PPO Plans'!$F$26,IF($U37="PPO3",'2020 GTMHIC PPO Plans'!$H$26,IF($U37="PPOT",'2020 GTMHIC PPO Plans'!$J$26,IF($U37="ACA-P",'2020 GTCMHIC Metal Level Plans'!$D$29,IF($U37="ACA-G",'2020 GTCMHIC Metal Level Plans'!$D$34,IF($U37="ACA-S",'2020 GTCMHIC Metal Level Plans'!$D$39,IF($U37="ACA-B",'2020 GTCMHIC Metal Level Plans'!$D$44," ")))))))))))))))</f>
        <v>1707.55</v>
      </c>
      <c r="Z37" s="164">
        <f>IF($N37="3T3",'2020 GTCMHIC 3-Tier Rx Plans'!$C$31,IF($N37="3T5a",'2020 GTCMHIC 3-Tier Rx Plans'!$D$31,IF($N37="3T6",'2020 GTCMHIC 3-Tier Rx Plans'!$E$31,IF($N37="3T7",'2020 GTCMHIC 3-Tier Rx Plans'!$F$31,IF($N37="3T8",#REF!,IF($N37="3T9",'2020 GTCMHIC 3-Tier Rx Plans'!$G$31,IF($N37="3T10",'2020 GTCMHIC 3-Tier Rx Plans'!$H$31,IF($N37="3T11",'2020 GTCMHIC 3-Tier Rx Plans'!$I$31,IF($N37="3T13",'2020 GTCMHIC 3-Tier Rx Plans'!$J$31,IF($N37="ACA-P",'2020 GTCMHIC Metal Level Plans'!$D$30,IF($N37="ACA-G",'2020 GTCMHIC Metal Level Plans'!$D$35,IF($N37="ACA-S",'2020 GTCMHIC Metal Level Plans'!$D$40,IF($N37="ACA-B",'2020 GTCMHIC Metal Level Plans'!$D$45," ")))))))))))))</f>
        <v>602.05999999999995</v>
      </c>
      <c r="AA37" s="164">
        <f t="shared" si="3"/>
        <v>2309.6099999999997</v>
      </c>
      <c r="AB37" s="19"/>
    </row>
    <row r="38" spans="1:28" s="6" customFormat="1" ht="20.100000000000001" customHeight="1" x14ac:dyDescent="0.2">
      <c r="A38" s="304"/>
      <c r="B38" s="304"/>
      <c r="C38" s="308"/>
      <c r="D38" s="160" t="s">
        <v>91</v>
      </c>
      <c r="E38" s="161" t="s">
        <v>166</v>
      </c>
      <c r="F38" s="161" t="s">
        <v>153</v>
      </c>
      <c r="G38" s="161" t="s">
        <v>167</v>
      </c>
      <c r="H38" s="162">
        <v>5</v>
      </c>
      <c r="I38" s="162">
        <v>10</v>
      </c>
      <c r="J38" s="162">
        <v>25</v>
      </c>
      <c r="K38" s="162">
        <v>10</v>
      </c>
      <c r="L38" s="162">
        <v>20</v>
      </c>
      <c r="M38" s="162">
        <v>50</v>
      </c>
      <c r="N38" s="162" t="s">
        <v>39</v>
      </c>
      <c r="O38" s="163" t="s">
        <v>54</v>
      </c>
      <c r="P38" s="162">
        <v>10</v>
      </c>
      <c r="Q38" s="162" t="s">
        <v>23</v>
      </c>
      <c r="R38" s="162" t="s">
        <v>23</v>
      </c>
      <c r="S38" s="162">
        <v>1000</v>
      </c>
      <c r="T38" s="162">
        <v>3000</v>
      </c>
      <c r="U38" s="163" t="s">
        <v>32</v>
      </c>
      <c r="V38" s="164">
        <f>IF($U38="MM1",'2020 GTCMHIC Indemnity Plans'!$D$25,IF($U38="MM2",'2020 GTCMHIC Indemnity Plans'!$F$25,IF($U38="MM3",'2020 GTCMHIC Indemnity Plans'!$H$25,IF($U38="MM5",'2020 GTCMHIC Indemnity Plans'!$J$25,IF($U38="MM6",'2020 GTCMHIC Comprehensive Plan'!$D$25,IF($U38="MM7",'2020 GTCMHIC Indemnity Plans'!$L$25,IF($U38="PPO1",'2020 GTMHIC PPO Plans'!$D$25,IF($U38="PPO2",'2020 GTMHIC PPO Plans'!$F$25,IF($U38="PPO3",'2020 GTMHIC PPO Plans'!$H$25,IF($U38="PPOT",'2020 GTMHIC PPO Plans'!$J$25,IF($U38="ACA-P",'2020 GTCMHIC Metal Level Plans'!$C$29,IF($U38="ACA-G",'2020 GTCMHIC Metal Level Plans'!$C$34,IF($U38="ACA-S",'2020 GTCMHIC Metal Level Plans'!$C$39,IF($U38="ACA-B",'2020 GTCMHIC Metal Level Plans'!$C$44," "))))))))))))))</f>
        <v>772.18</v>
      </c>
      <c r="W38" s="164">
        <f>IF($N38="3T3",'2020 GTCMHIC 3-Tier Rx Plans'!$C$30,IF($N38="3T5a",'2020 GTCMHIC 3-Tier Rx Plans'!$D$30,IF($N38="3T6",'2020 GTCMHIC 3-Tier Rx Plans'!$E$30,IF($N38="3T7",'2020 GTCMHIC 3-Tier Rx Plans'!$F$30,IF($N38="3T8",#REF!,IF($N38="3T9",'2020 GTCMHIC 3-Tier Rx Plans'!$G$30,IF($N38="3T10",'2020 GTCMHIC 3-Tier Rx Plans'!$H$30,IF($N38="3T11",'2020 GTCMHIC 3-Tier Rx Plans'!$I$30,IF($N38="3T13",'2020 GTCMHIC 3-Tier Rx Plans'!$J$30,IF($N38="ACA-P",'2020 GTCMHIC Metal Level Plans'!$C$30,IF($N38="ACA-G",'2020 GTCMHIC Metal Level Plans'!$C$35,IF($N38="ACA-S",'2020 GTCMHIC Metal Level Plans'!$C$40,IF($N38="ACA-B",'2020 GTCMHIC Metal Level Plans'!$C$45," ")))))))))))))</f>
        <v>277.77999999999997</v>
      </c>
      <c r="X38" s="164">
        <f t="shared" si="2"/>
        <v>1049.96</v>
      </c>
      <c r="Y38" s="164">
        <f>IF($U38="MM1",'2020 GTCMHIC Indemnity Plans'!$D$26,IF($U38="MM2",'2020 GTCMHIC Indemnity Plans'!$F$26,IF($U38="MM3",'2020 GTCMHIC Indemnity Plans'!$H$26,IF($U38="MM4",#REF!,IF($U38="MM5",'2020 GTCMHIC Indemnity Plans'!$J$26,IF($U38="MM6",'2020 GTCMHIC Comprehensive Plan'!$D$26,IF($U38="MM7",'2020 GTCMHIC Indemnity Plans'!$L$26,IF($U38="PPO1",'2020 GTMHIC PPO Plans'!$D$26,IF($U38="PPO2",'2020 GTMHIC PPO Plans'!$F$26,IF($U38="PPO3",'2020 GTMHIC PPO Plans'!$H$26,IF($U38="PPOT",'2020 GTMHIC PPO Plans'!$J$26,IF($U38="ACA-P",'2020 GTCMHIC Metal Level Plans'!$D$29,IF($U38="ACA-G",'2020 GTCMHIC Metal Level Plans'!$D$34,IF($U38="ACA-S",'2020 GTCMHIC Metal Level Plans'!$D$39,IF($U38="ACA-B",'2020 GTCMHIC Metal Level Plans'!$D$44," ")))))))))))))))</f>
        <v>1671.35</v>
      </c>
      <c r="Z38" s="164">
        <f>IF($N38="3T3",'2020 GTCMHIC 3-Tier Rx Plans'!$C$31,IF($N38="3T5a",'2020 GTCMHIC 3-Tier Rx Plans'!$D$31,IF($N38="3T6",'2020 GTCMHIC 3-Tier Rx Plans'!$E$31,IF($N38="3T7",'2020 GTCMHIC 3-Tier Rx Plans'!$F$31,IF($N38="3T8",#REF!,IF($N38="3T9",'2020 GTCMHIC 3-Tier Rx Plans'!$G$31,IF($N38="3T10",'2020 GTCMHIC 3-Tier Rx Plans'!$H$31,IF($N38="3T11",'2020 GTCMHIC 3-Tier Rx Plans'!$I$31,IF($N38="3T13",'2020 GTCMHIC 3-Tier Rx Plans'!$J$31,IF($N38="ACA-P",'2020 GTCMHIC Metal Level Plans'!$D$30,IF($N38="ACA-G",'2020 GTCMHIC Metal Level Plans'!$D$35,IF($N38="ACA-S",'2020 GTCMHIC Metal Level Plans'!$D$40,IF($N38="ACA-B",'2020 GTCMHIC Metal Level Plans'!$D$45," ")))))))))))))</f>
        <v>602.05999999999995</v>
      </c>
      <c r="AA38" s="164">
        <f t="shared" si="3"/>
        <v>2273.41</v>
      </c>
      <c r="AB38" s="19"/>
    </row>
    <row r="39" spans="1:28" s="6" customFormat="1" ht="20.100000000000001" customHeight="1" x14ac:dyDescent="0.2">
      <c r="A39" s="304"/>
      <c r="B39" s="304"/>
      <c r="C39" s="309"/>
      <c r="D39" s="160" t="s">
        <v>93</v>
      </c>
      <c r="E39" s="161" t="s">
        <v>412</v>
      </c>
      <c r="F39" s="161" t="s">
        <v>433</v>
      </c>
      <c r="G39" s="161" t="s">
        <v>356</v>
      </c>
      <c r="H39" s="162">
        <v>5</v>
      </c>
      <c r="I39" s="162">
        <v>35</v>
      </c>
      <c r="J39" s="162">
        <v>70</v>
      </c>
      <c r="K39" s="162">
        <v>10</v>
      </c>
      <c r="L39" s="162">
        <v>70</v>
      </c>
      <c r="M39" s="162">
        <v>140</v>
      </c>
      <c r="N39" s="163" t="s">
        <v>70</v>
      </c>
      <c r="O39" s="163" t="s">
        <v>93</v>
      </c>
      <c r="P39" s="162" t="s">
        <v>220</v>
      </c>
      <c r="Q39" s="162" t="s">
        <v>23</v>
      </c>
      <c r="R39" s="162" t="s">
        <v>23</v>
      </c>
      <c r="S39" s="162">
        <v>2000</v>
      </c>
      <c r="T39" s="162">
        <v>6000</v>
      </c>
      <c r="U39" s="163" t="s">
        <v>70</v>
      </c>
      <c r="V39" s="164">
        <f>IF($U39="MM1",'2020 GTCMHIC Indemnity Plans'!$D$25,IF($U39="MM2",'2020 GTCMHIC Indemnity Plans'!$F$25,IF($U39="MM3",'2020 GTCMHIC Indemnity Plans'!$H$25,IF($U39="MM5",'2020 GTCMHIC Indemnity Plans'!$J$25,IF($U39="MM6",'2020 GTCMHIC Comprehensive Plan'!$D$25,IF($U39="MM7",'2020 GTCMHIC Indemnity Plans'!$L$25,IF($U39="PPO1",'2020 GTMHIC PPO Plans'!$D$25,IF($U39="PPO2",'2020 GTMHIC PPO Plans'!$F$25,IF($U39="PPO3",'2020 GTMHIC PPO Plans'!$H$25,IF($U39="PPOT",'2020 GTMHIC PPO Plans'!$J$25,IF($U39="ACA-P",'2020 GTCMHIC Metal Level Plans'!$C$29,IF($U39="ACA-G",'2020 GTCMHIC Metal Level Plans'!$C$34,IF($U39="ACA-S",'2020 GTCMHIC Metal Level Plans'!$C$39,IF($U39="ACA-B",'2020 GTCMHIC Metal Level Plans'!$C$44," "))))))))))))))</f>
        <v>526.68320894280009</v>
      </c>
      <c r="W39" s="164">
        <f>IF($N39="3T3",'2020 GTCMHIC 3-Tier Rx Plans'!$C$30,IF($N39="3T5a",'2020 GTCMHIC 3-Tier Rx Plans'!$D$30,IF($N39="3T6",'2020 GTCMHIC 3-Tier Rx Plans'!$E$30,IF($N39="3T7",'2020 GTCMHIC 3-Tier Rx Plans'!$F$30,IF($N39="3T8",#REF!,IF($N39="3T9",'2020 GTCMHIC 3-Tier Rx Plans'!$G$30,IF($N39="3T10",'2020 GTCMHIC 3-Tier Rx Plans'!$H$30,IF($N39="3T11",'2020 GTCMHIC 3-Tier Rx Plans'!$I$30,IF($N39="3T13",'2020 GTCMHIC 3-Tier Rx Plans'!$J$30,IF($N39="ACA-P",'2020 GTCMHIC Metal Level Plans'!$C$30,IF($N39="ACA-G",'2020 GTCMHIC Metal Level Plans'!$C$35,IF($N39="ACA-S",'2020 GTCMHIC Metal Level Plans'!$C$40,IF($N39="ACA-B",'2020 GTCMHIC Metal Level Plans'!$C$45," ")))))))))))))</f>
        <v>134.48074905720003</v>
      </c>
      <c r="X39" s="164">
        <f t="shared" si="2"/>
        <v>661.16395800000009</v>
      </c>
      <c r="Y39" s="164">
        <f>IF($U39="MM1",'2020 GTCMHIC Indemnity Plans'!$D$26,IF($U39="MM2",'2020 GTCMHIC Indemnity Plans'!$F$26,IF($U39="MM3",'2020 GTCMHIC Indemnity Plans'!$H$26,IF($U39="MM4",#REF!,IF($U39="MM5",'2020 GTCMHIC Indemnity Plans'!$J$26,IF($U39="MM6",'2020 GTCMHIC Comprehensive Plan'!$D$26,IF($U39="MM7",'2020 GTCMHIC Indemnity Plans'!$L$26,IF($U39="PPO1",'2020 GTMHIC PPO Plans'!$D$26,IF($U39="PPO2",'2020 GTMHIC PPO Plans'!$F$26,IF($U39="PPO3",'2020 GTMHIC PPO Plans'!$H$26,IF($U39="PPOT",'2020 GTMHIC PPO Plans'!$J$26,IF($U39="ACA-P",'2020 GTCMHIC Metal Level Plans'!$D$29,IF($U39="ACA-G",'2020 GTCMHIC Metal Level Plans'!$D$34,IF($U39="ACA-S",'2020 GTCMHIC Metal Level Plans'!$D$39,IF($U39="ACA-B",'2020 GTCMHIC Metal Level Plans'!$D$44," ")))))))))))))))</f>
        <v>1369.3873038300001</v>
      </c>
      <c r="Z39" s="164">
        <f>IF($N39="3T3",'2020 GTCMHIC 3-Tier Rx Plans'!$C$31,IF($N39="3T5a",'2020 GTCMHIC 3-Tier Rx Plans'!$D$31,IF($N39="3T6",'2020 GTCMHIC 3-Tier Rx Plans'!$E$31,IF($N39="3T7",'2020 GTCMHIC 3-Tier Rx Plans'!$F$31,IF($N39="3T8",#REF!,IF($N39="3T9",'2020 GTCMHIC 3-Tier Rx Plans'!$G$31,IF($N39="3T10",'2020 GTCMHIC 3-Tier Rx Plans'!$H$31,IF($N39="3T11",'2020 GTCMHIC 3-Tier Rx Plans'!$I$31,IF($N39="3T13",'2020 GTCMHIC 3-Tier Rx Plans'!$J$31,IF($N39="ACA-P",'2020 GTCMHIC Metal Level Plans'!$D$30,IF($N39="ACA-G",'2020 GTCMHIC Metal Level Plans'!$D$35,IF($N39="ACA-S",'2020 GTCMHIC Metal Level Plans'!$D$40,IF($N39="ACA-B",'2020 GTCMHIC Metal Level Plans'!$D$45," ")))))))))))))</f>
        <v>349.65274617</v>
      </c>
      <c r="AA39" s="164">
        <f t="shared" si="3"/>
        <v>1719.0400500000001</v>
      </c>
      <c r="AB39" s="19"/>
    </row>
    <row r="40" spans="1:28" s="6" customFormat="1" ht="20.100000000000001" customHeight="1" x14ac:dyDescent="0.2">
      <c r="A40" s="304"/>
      <c r="B40" s="304"/>
      <c r="C40" s="307" t="s">
        <v>431</v>
      </c>
      <c r="D40" s="160" t="s">
        <v>410</v>
      </c>
      <c r="E40" s="161" t="s">
        <v>170</v>
      </c>
      <c r="F40" s="161" t="s">
        <v>156</v>
      </c>
      <c r="G40" s="161" t="s">
        <v>171</v>
      </c>
      <c r="H40" s="162">
        <v>5</v>
      </c>
      <c r="I40" s="162">
        <v>10</v>
      </c>
      <c r="J40" s="162">
        <v>25</v>
      </c>
      <c r="K40" s="162">
        <v>10</v>
      </c>
      <c r="L40" s="162">
        <v>20</v>
      </c>
      <c r="M40" s="162">
        <v>50</v>
      </c>
      <c r="N40" s="162" t="s">
        <v>39</v>
      </c>
      <c r="O40" s="163" t="s">
        <v>47</v>
      </c>
      <c r="P40" s="162" t="s">
        <v>23</v>
      </c>
      <c r="Q40" s="162">
        <v>100</v>
      </c>
      <c r="R40" s="162">
        <v>200</v>
      </c>
      <c r="S40" s="162">
        <v>200</v>
      </c>
      <c r="T40" s="162">
        <v>400</v>
      </c>
      <c r="U40" s="163" t="s">
        <v>36</v>
      </c>
      <c r="V40" s="164">
        <f>IF($U40="MM1",'2020 GTCMHIC Indemnity Plans'!$D$25,IF($U40="MM2",'2020 GTCMHIC Indemnity Plans'!$F$25,IF($U40="MM3",'2020 GTCMHIC Indemnity Plans'!$H$25,IF($U40="MM5",'2020 GTCMHIC Indemnity Plans'!$J$25,IF($U40="MM6",'2020 GTCMHIC Comprehensive Plan'!$D$25,IF($U40="MM7",'2020 GTCMHIC Indemnity Plans'!$L$25,IF($U40="PPO1",'2020 GTMHIC PPO Plans'!$D$25,IF($U40="PPO2",'2020 GTMHIC PPO Plans'!$F$25,IF($U40="PPO3",'2020 GTMHIC PPO Plans'!$H$25,IF($U40="PPOT",'2020 GTMHIC PPO Plans'!$J$25,IF($U40="ACA-P",'2020 GTCMHIC Metal Level Plans'!$C$29,IF($U40="ACA-G",'2020 GTCMHIC Metal Level Plans'!$C$34,IF($U40="ACA-S",'2020 GTCMHIC Metal Level Plans'!$C$39,IF($U40="ACA-B",'2020 GTCMHIC Metal Level Plans'!$C$44," "))))))))))))))</f>
        <v>787.82</v>
      </c>
      <c r="W40" s="164">
        <f>IF($N40="3T3",'2020 GTCMHIC 3-Tier Rx Plans'!$C$30,IF($N40="3T5a",'2020 GTCMHIC 3-Tier Rx Plans'!$D$30,IF($N40="3T6",'2020 GTCMHIC 3-Tier Rx Plans'!$E$30,IF($N40="3T7",'2020 GTCMHIC 3-Tier Rx Plans'!$F$30,IF($N40="3T8",#REF!,IF($N40="3T9",'2020 GTCMHIC 3-Tier Rx Plans'!$G$30,IF($N40="3T10",'2020 GTCMHIC 3-Tier Rx Plans'!$H$30,IF($N40="3T11",'2020 GTCMHIC 3-Tier Rx Plans'!$I$30,IF($N40="3T13",'2020 GTCMHIC 3-Tier Rx Plans'!$J$30,IF($N40="ACA-P",'2020 GTCMHIC Metal Level Plans'!$C$30,IF($N40="ACA-G",'2020 GTCMHIC Metal Level Plans'!$C$35,IF($N40="ACA-S",'2020 GTCMHIC Metal Level Plans'!$C$40,IF($N40="ACA-B",'2020 GTCMHIC Metal Level Plans'!$C$45," ")))))))))))))</f>
        <v>277.77999999999997</v>
      </c>
      <c r="X40" s="164">
        <f t="shared" si="2"/>
        <v>1065.5999999999999</v>
      </c>
      <c r="Y40" s="164">
        <f>IF($U40="MM1",'2020 GTCMHIC Indemnity Plans'!$D$26,IF($U40="MM2",'2020 GTCMHIC Indemnity Plans'!$F$26,IF($U40="MM3",'2020 GTCMHIC Indemnity Plans'!$H$26,IF($U40="MM4",#REF!,IF($U40="MM5",'2020 GTCMHIC Indemnity Plans'!$J$26,IF($U40="MM6",'2020 GTCMHIC Comprehensive Plan'!$D$26,IF($U40="MM7",'2020 GTCMHIC Indemnity Plans'!$L$26,IF($U40="PPO1",'2020 GTMHIC PPO Plans'!$D$26,IF($U40="PPO2",'2020 GTMHIC PPO Plans'!$F$26,IF($U40="PPO3",'2020 GTMHIC PPO Plans'!$H$26,IF($U40="PPOT",'2020 GTMHIC PPO Plans'!$J$26,IF($U40="ACA-P",'2020 GTCMHIC Metal Level Plans'!$D$29,IF($U40="ACA-G",'2020 GTCMHIC Metal Level Plans'!$D$34,IF($U40="ACA-S",'2020 GTCMHIC Metal Level Plans'!$D$39,IF($U40="ACA-B",'2020 GTCMHIC Metal Level Plans'!$D$44," ")))))))))))))))</f>
        <v>1707.55</v>
      </c>
      <c r="Z40" s="164">
        <f>IF($N40="3T3",'2020 GTCMHIC 3-Tier Rx Plans'!$C$31,IF($N40="3T5a",'2020 GTCMHIC 3-Tier Rx Plans'!$D$31,IF($N40="3T6",'2020 GTCMHIC 3-Tier Rx Plans'!$E$31,IF($N40="3T7",'2020 GTCMHIC 3-Tier Rx Plans'!$F$31,IF($N40="3T8",#REF!,IF($N40="3T9",'2020 GTCMHIC 3-Tier Rx Plans'!$G$31,IF($N40="3T10",'2020 GTCMHIC 3-Tier Rx Plans'!$H$31,IF($N40="3T11",'2020 GTCMHIC 3-Tier Rx Plans'!$I$31,IF($N40="3T13",'2020 GTCMHIC 3-Tier Rx Plans'!$J$31,IF($N40="ACA-P",'2020 GTCMHIC Metal Level Plans'!$D$30,IF($N40="ACA-G",'2020 GTCMHIC Metal Level Plans'!$D$35,IF($N40="ACA-S",'2020 GTCMHIC Metal Level Plans'!$D$40,IF($N40="ACA-B",'2020 GTCMHIC Metal Level Plans'!$D$45," ")))))))))))))</f>
        <v>602.05999999999995</v>
      </c>
      <c r="AA40" s="164">
        <f t="shared" si="3"/>
        <v>2309.6099999999997</v>
      </c>
      <c r="AB40" s="19"/>
    </row>
    <row r="41" spans="1:28" s="6" customFormat="1" ht="20.100000000000001" customHeight="1" x14ac:dyDescent="0.2">
      <c r="A41" s="304"/>
      <c r="B41" s="304"/>
      <c r="C41" s="308"/>
      <c r="D41" s="160" t="s">
        <v>91</v>
      </c>
      <c r="E41" s="161" t="s">
        <v>166</v>
      </c>
      <c r="F41" s="161" t="s">
        <v>156</v>
      </c>
      <c r="G41" s="161" t="s">
        <v>167</v>
      </c>
      <c r="H41" s="162">
        <v>5</v>
      </c>
      <c r="I41" s="162">
        <v>10</v>
      </c>
      <c r="J41" s="162">
        <v>25</v>
      </c>
      <c r="K41" s="162">
        <v>10</v>
      </c>
      <c r="L41" s="162">
        <v>20</v>
      </c>
      <c r="M41" s="162">
        <v>50</v>
      </c>
      <c r="N41" s="162" t="s">
        <v>39</v>
      </c>
      <c r="O41" s="163" t="s">
        <v>54</v>
      </c>
      <c r="P41" s="162">
        <v>10</v>
      </c>
      <c r="Q41" s="162" t="s">
        <v>23</v>
      </c>
      <c r="R41" s="162" t="s">
        <v>23</v>
      </c>
      <c r="S41" s="162">
        <v>1000</v>
      </c>
      <c r="T41" s="162">
        <v>3000</v>
      </c>
      <c r="U41" s="163" t="s">
        <v>32</v>
      </c>
      <c r="V41" s="164">
        <f>IF($U41="MM1",'2020 GTCMHIC Indemnity Plans'!$D$25,IF($U41="MM2",'2020 GTCMHIC Indemnity Plans'!$F$25,IF($U41="MM3",'2020 GTCMHIC Indemnity Plans'!$H$25,IF($U41="MM5",'2020 GTCMHIC Indemnity Plans'!$J$25,IF($U41="MM6",'2020 GTCMHIC Comprehensive Plan'!$D$25,IF($U41="MM7",'2020 GTCMHIC Indemnity Plans'!$L$25,IF($U41="PPO1",'2020 GTMHIC PPO Plans'!$D$25,IF($U41="PPO2",'2020 GTMHIC PPO Plans'!$F$25,IF($U41="PPO3",'2020 GTMHIC PPO Plans'!$H$25,IF($U41="PPOT",'2020 GTMHIC PPO Plans'!$J$25,IF($U41="ACA-P",'2020 GTCMHIC Metal Level Plans'!$C$29,IF($U41="ACA-G",'2020 GTCMHIC Metal Level Plans'!$C$34,IF($U41="ACA-S",'2020 GTCMHIC Metal Level Plans'!$C$39,IF($U41="ACA-B",'2020 GTCMHIC Metal Level Plans'!$C$44," "))))))))))))))</f>
        <v>772.18</v>
      </c>
      <c r="W41" s="164">
        <f>IF($N41="3T3",'2020 GTCMHIC 3-Tier Rx Plans'!$C$30,IF($N41="3T5a",'2020 GTCMHIC 3-Tier Rx Plans'!$D$30,IF($N41="3T6",'2020 GTCMHIC 3-Tier Rx Plans'!$E$30,IF($N41="3T7",'2020 GTCMHIC 3-Tier Rx Plans'!$F$30,IF($N41="3T8",#REF!,IF($N41="3T9",'2020 GTCMHIC 3-Tier Rx Plans'!$G$30,IF($N41="3T10",'2020 GTCMHIC 3-Tier Rx Plans'!$H$30,IF($N41="3T11",'2020 GTCMHIC 3-Tier Rx Plans'!$I$30,IF($N41="3T13",'2020 GTCMHIC 3-Tier Rx Plans'!$J$30,IF($N41="ACA-P",'2020 GTCMHIC Metal Level Plans'!$C$30,IF($N41="ACA-G",'2020 GTCMHIC Metal Level Plans'!$C$35,IF($N41="ACA-S",'2020 GTCMHIC Metal Level Plans'!$C$40,IF($N41="ACA-B",'2020 GTCMHIC Metal Level Plans'!$C$45," ")))))))))))))</f>
        <v>277.77999999999997</v>
      </c>
      <c r="X41" s="164">
        <f t="shared" si="2"/>
        <v>1049.96</v>
      </c>
      <c r="Y41" s="164">
        <f>IF($U41="MM1",'2020 GTCMHIC Indemnity Plans'!$D$26,IF($U41="MM2",'2020 GTCMHIC Indemnity Plans'!$F$26,IF($U41="MM3",'2020 GTCMHIC Indemnity Plans'!$H$26,IF($U41="MM4",#REF!,IF($U41="MM5",'2020 GTCMHIC Indemnity Plans'!$J$26,IF($U41="MM6",'2020 GTCMHIC Comprehensive Plan'!$D$26,IF($U41="MM7",'2020 GTCMHIC Indemnity Plans'!$L$26,IF($U41="PPO1",'2020 GTMHIC PPO Plans'!$D$26,IF($U41="PPO2",'2020 GTMHIC PPO Plans'!$F$26,IF($U41="PPO3",'2020 GTMHIC PPO Plans'!$H$26,IF($U41="PPOT",'2020 GTMHIC PPO Plans'!$J$26,IF($U41="ACA-P",'2020 GTCMHIC Metal Level Plans'!$D$29,IF($U41="ACA-G",'2020 GTCMHIC Metal Level Plans'!$D$34,IF($U41="ACA-S",'2020 GTCMHIC Metal Level Plans'!$D$39,IF($U41="ACA-B",'2020 GTCMHIC Metal Level Plans'!$D$44," ")))))))))))))))</f>
        <v>1671.35</v>
      </c>
      <c r="Z41" s="164">
        <f>IF($N41="3T3",'2020 GTCMHIC 3-Tier Rx Plans'!$C$31,IF($N41="3T5a",'2020 GTCMHIC 3-Tier Rx Plans'!$D$31,IF($N41="3T6",'2020 GTCMHIC 3-Tier Rx Plans'!$E$31,IF($N41="3T7",'2020 GTCMHIC 3-Tier Rx Plans'!$F$31,IF($N41="3T8",#REF!,IF($N41="3T9",'2020 GTCMHIC 3-Tier Rx Plans'!$G$31,IF($N41="3T10",'2020 GTCMHIC 3-Tier Rx Plans'!$H$31,IF($N41="3T11",'2020 GTCMHIC 3-Tier Rx Plans'!$I$31,IF($N41="3T13",'2020 GTCMHIC 3-Tier Rx Plans'!$J$31,IF($N41="ACA-P",'2020 GTCMHIC Metal Level Plans'!$D$30,IF($N41="ACA-G",'2020 GTCMHIC Metal Level Plans'!$D$35,IF($N41="ACA-S",'2020 GTCMHIC Metal Level Plans'!$D$40,IF($N41="ACA-B",'2020 GTCMHIC Metal Level Plans'!$D$45," ")))))))))))))</f>
        <v>602.05999999999995</v>
      </c>
      <c r="AA41" s="164">
        <f t="shared" si="3"/>
        <v>2273.41</v>
      </c>
      <c r="AB41" s="19"/>
    </row>
    <row r="42" spans="1:28" s="6" customFormat="1" ht="20.100000000000001" customHeight="1" x14ac:dyDescent="0.2">
      <c r="A42" s="304"/>
      <c r="B42" s="304"/>
      <c r="C42" s="309"/>
      <c r="D42" s="160" t="s">
        <v>93</v>
      </c>
      <c r="E42" s="161" t="s">
        <v>412</v>
      </c>
      <c r="F42" s="161" t="s">
        <v>434</v>
      </c>
      <c r="G42" s="161" t="s">
        <v>356</v>
      </c>
      <c r="H42" s="162">
        <v>5</v>
      </c>
      <c r="I42" s="162">
        <v>35</v>
      </c>
      <c r="J42" s="162">
        <v>70</v>
      </c>
      <c r="K42" s="162">
        <v>10</v>
      </c>
      <c r="L42" s="162">
        <v>70</v>
      </c>
      <c r="M42" s="162">
        <v>140</v>
      </c>
      <c r="N42" s="163" t="s">
        <v>70</v>
      </c>
      <c r="O42" s="163" t="s">
        <v>93</v>
      </c>
      <c r="P42" s="162" t="s">
        <v>220</v>
      </c>
      <c r="Q42" s="162" t="s">
        <v>23</v>
      </c>
      <c r="R42" s="162" t="s">
        <v>23</v>
      </c>
      <c r="S42" s="162">
        <v>2000</v>
      </c>
      <c r="T42" s="162">
        <v>6000</v>
      </c>
      <c r="U42" s="163" t="s">
        <v>70</v>
      </c>
      <c r="V42" s="164">
        <f>IF($U42="MM1",'2020 GTCMHIC Indemnity Plans'!$D$25,IF($U42="MM2",'2020 GTCMHIC Indemnity Plans'!$F$25,IF($U42="MM3",'2020 GTCMHIC Indemnity Plans'!$H$25,IF($U42="MM5",'2020 GTCMHIC Indemnity Plans'!$J$25,IF($U42="MM6",'2020 GTCMHIC Comprehensive Plan'!$D$25,IF($U42="MM7",'2020 GTCMHIC Indemnity Plans'!$L$25,IF($U42="PPO1",'2020 GTMHIC PPO Plans'!$D$25,IF($U42="PPO2",'2020 GTMHIC PPO Plans'!$F$25,IF($U42="PPO3",'2020 GTMHIC PPO Plans'!$H$25,IF($U42="PPOT",'2020 GTMHIC PPO Plans'!$J$25,IF($U42="ACA-P",'2020 GTCMHIC Metal Level Plans'!$C$29,IF($U42="ACA-G",'2020 GTCMHIC Metal Level Plans'!$C$34,IF($U42="ACA-S",'2020 GTCMHIC Metal Level Plans'!$C$39,IF($U42="ACA-B",'2020 GTCMHIC Metal Level Plans'!$C$44," "))))))))))))))</f>
        <v>526.68320894280009</v>
      </c>
      <c r="W42" s="164">
        <f>IF($N42="3T3",'2020 GTCMHIC 3-Tier Rx Plans'!$C$30,IF($N42="3T5a",'2020 GTCMHIC 3-Tier Rx Plans'!$D$30,IF($N42="3T6",'2020 GTCMHIC 3-Tier Rx Plans'!$E$30,IF($N42="3T7",'2020 GTCMHIC 3-Tier Rx Plans'!$F$30,IF($N42="3T8",#REF!,IF($N42="3T9",'2020 GTCMHIC 3-Tier Rx Plans'!$G$30,IF($N42="3T10",'2020 GTCMHIC 3-Tier Rx Plans'!$H$30,IF($N42="3T11",'2020 GTCMHIC 3-Tier Rx Plans'!$I$30,IF($N42="3T13",'2020 GTCMHIC 3-Tier Rx Plans'!$J$30,IF($N42="ACA-P",'2020 GTCMHIC Metal Level Plans'!$C$30,IF($N42="ACA-G",'2020 GTCMHIC Metal Level Plans'!$C$35,IF($N42="ACA-S",'2020 GTCMHIC Metal Level Plans'!$C$40,IF($N42="ACA-B",'2020 GTCMHIC Metal Level Plans'!$C$45," ")))))))))))))</f>
        <v>134.48074905720003</v>
      </c>
      <c r="X42" s="164">
        <f t="shared" si="2"/>
        <v>661.16395800000009</v>
      </c>
      <c r="Y42" s="164">
        <f>IF($U42="MM1",'2020 GTCMHIC Indemnity Plans'!$D$26,IF($U42="MM2",'2020 GTCMHIC Indemnity Plans'!$F$26,IF($U42="MM3",'2020 GTCMHIC Indemnity Plans'!$H$26,IF($U42="MM4",#REF!,IF($U42="MM5",'2020 GTCMHIC Indemnity Plans'!$J$26,IF($U42="MM6",'2020 GTCMHIC Comprehensive Plan'!$D$26,IF($U42="MM7",'2020 GTCMHIC Indemnity Plans'!$L$26,IF($U42="PPO1",'2020 GTMHIC PPO Plans'!$D$26,IF($U42="PPO2",'2020 GTMHIC PPO Plans'!$F$26,IF($U42="PPO3",'2020 GTMHIC PPO Plans'!$H$26,IF($U42="PPOT",'2020 GTMHIC PPO Plans'!$J$26,IF($U42="ACA-P",'2020 GTCMHIC Metal Level Plans'!$D$29,IF($U42="ACA-G",'2020 GTCMHIC Metal Level Plans'!$D$34,IF($U42="ACA-S",'2020 GTCMHIC Metal Level Plans'!$D$39,IF($U42="ACA-B",'2020 GTCMHIC Metal Level Plans'!$D$44," ")))))))))))))))</f>
        <v>1369.3873038300001</v>
      </c>
      <c r="Z42" s="164">
        <f>IF($N42="3T3",'2020 GTCMHIC 3-Tier Rx Plans'!$C$31,IF($N42="3T5a",'2020 GTCMHIC 3-Tier Rx Plans'!$D$31,IF($N42="3T6",'2020 GTCMHIC 3-Tier Rx Plans'!$E$31,IF($N42="3T7",'2020 GTCMHIC 3-Tier Rx Plans'!$F$31,IF($N42="3T8",#REF!,IF($N42="3T9",'2020 GTCMHIC 3-Tier Rx Plans'!$G$31,IF($N42="3T10",'2020 GTCMHIC 3-Tier Rx Plans'!$H$31,IF($N42="3T11",'2020 GTCMHIC 3-Tier Rx Plans'!$I$31,IF($N42="3T13",'2020 GTCMHIC 3-Tier Rx Plans'!$J$31,IF($N42="ACA-P",'2020 GTCMHIC Metal Level Plans'!$D$30,IF($N42="ACA-G",'2020 GTCMHIC Metal Level Plans'!$D$35,IF($N42="ACA-S",'2020 GTCMHIC Metal Level Plans'!$D$40,IF($N42="ACA-B",'2020 GTCMHIC Metal Level Plans'!$D$45," ")))))))))))))</f>
        <v>349.65274617</v>
      </c>
      <c r="AA42" s="164">
        <f t="shared" si="3"/>
        <v>1719.0400500000001</v>
      </c>
      <c r="AB42" s="19"/>
    </row>
    <row r="43" spans="1:28" s="6" customFormat="1" ht="20.100000000000001" customHeight="1" x14ac:dyDescent="0.2">
      <c r="A43" s="304"/>
      <c r="B43" s="304"/>
      <c r="C43" s="307" t="s">
        <v>432</v>
      </c>
      <c r="D43" s="160" t="s">
        <v>410</v>
      </c>
      <c r="E43" s="161" t="s">
        <v>185</v>
      </c>
      <c r="F43" s="161" t="s">
        <v>237</v>
      </c>
      <c r="G43" s="161" t="s">
        <v>227</v>
      </c>
      <c r="H43" s="162">
        <v>5</v>
      </c>
      <c r="I43" s="162">
        <v>20</v>
      </c>
      <c r="J43" s="162">
        <v>35</v>
      </c>
      <c r="K43" s="162">
        <v>10</v>
      </c>
      <c r="L43" s="162">
        <v>40</v>
      </c>
      <c r="M43" s="162">
        <v>70</v>
      </c>
      <c r="N43" s="162" t="s">
        <v>41</v>
      </c>
      <c r="O43" s="163" t="s">
        <v>47</v>
      </c>
      <c r="P43" s="162" t="s">
        <v>23</v>
      </c>
      <c r="Q43" s="162">
        <v>100</v>
      </c>
      <c r="R43" s="162">
        <v>200</v>
      </c>
      <c r="S43" s="162">
        <v>200</v>
      </c>
      <c r="T43" s="162">
        <v>400</v>
      </c>
      <c r="U43" s="163" t="s">
        <v>36</v>
      </c>
      <c r="V43" s="164">
        <f>IF($U43="MM1",'2020 GTCMHIC Indemnity Plans'!$D$25,IF($U43="MM2",'2020 GTCMHIC Indemnity Plans'!$F$25,IF($U43="MM3",'2020 GTCMHIC Indemnity Plans'!$H$25,IF($U43="MM5",'2020 GTCMHIC Indemnity Plans'!$J$25,IF($U43="MM6",'2020 GTCMHIC Comprehensive Plan'!$D$25,IF($U43="MM7",'2020 GTCMHIC Indemnity Plans'!$L$25,IF($U43="PPO1",'2020 GTMHIC PPO Plans'!$D$25,IF($U43="PPO2",'2020 GTMHIC PPO Plans'!$F$25,IF($U43="PPO3",'2020 GTMHIC PPO Plans'!$H$25,IF($U43="PPOT",'2020 GTMHIC PPO Plans'!$J$25,IF($U43="ACA-P",'2020 GTCMHIC Metal Level Plans'!$C$29,IF($U43="ACA-G",'2020 GTCMHIC Metal Level Plans'!$C$34,IF($U43="ACA-S",'2020 GTCMHIC Metal Level Plans'!$C$39,IF($U43="ACA-B",'2020 GTCMHIC Metal Level Plans'!$C$44," "))))))))))))))</f>
        <v>787.82</v>
      </c>
      <c r="W43" s="164">
        <f>IF($N43="3T3",'2020 GTCMHIC 3-Tier Rx Plans'!$C$30,IF($N43="3T5a",'2020 GTCMHIC 3-Tier Rx Plans'!$D$30,IF($N43="3T6",'2020 GTCMHIC 3-Tier Rx Plans'!$E$30,IF($N43="3T7",'2020 GTCMHIC 3-Tier Rx Plans'!$F$30,IF($N43="3T8",#REF!,IF($N43="3T9",'2020 GTCMHIC 3-Tier Rx Plans'!$G$30,IF($N43="3T10",'2020 GTCMHIC 3-Tier Rx Plans'!$H$30,IF($N43="3T11",'2020 GTCMHIC 3-Tier Rx Plans'!$I$30,IF($N43="3T13",'2020 GTCMHIC 3-Tier Rx Plans'!$J$30,IF($N43="ACA-P",'2020 GTCMHIC Metal Level Plans'!$C$30,IF($N43="ACA-G",'2020 GTCMHIC Metal Level Plans'!$C$35,IF($N43="ACA-S",'2020 GTCMHIC Metal Level Plans'!$C$40,IF($N43="ACA-B",'2020 GTCMHIC Metal Level Plans'!$C$45," ")))))))))))))</f>
        <v>195.29</v>
      </c>
      <c r="X43" s="164">
        <f t="shared" si="2"/>
        <v>983.11</v>
      </c>
      <c r="Y43" s="164">
        <f>IF($U43="MM1",'2020 GTCMHIC Indemnity Plans'!$D$26,IF($U43="MM2",'2020 GTCMHIC Indemnity Plans'!$F$26,IF($U43="MM3",'2020 GTCMHIC Indemnity Plans'!$H$26,IF($U43="MM4",#REF!,IF($U43="MM5",'2020 GTCMHIC Indemnity Plans'!$J$26,IF($U43="MM6",'2020 GTCMHIC Comprehensive Plan'!$D$26,IF($U43="MM7",'2020 GTCMHIC Indemnity Plans'!$L$26,IF($U43="PPO1",'2020 GTMHIC PPO Plans'!$D$26,IF($U43="PPO2",'2020 GTMHIC PPO Plans'!$F$26,IF($U43="PPO3",'2020 GTMHIC PPO Plans'!$H$26,IF($U43="PPOT",'2020 GTMHIC PPO Plans'!$J$26,IF($U43="ACA-P",'2020 GTCMHIC Metal Level Plans'!$D$29,IF($U43="ACA-G",'2020 GTCMHIC Metal Level Plans'!$D$34,IF($U43="ACA-S",'2020 GTCMHIC Metal Level Plans'!$D$39,IF($U43="ACA-B",'2020 GTCMHIC Metal Level Plans'!$D$44," ")))))))))))))))</f>
        <v>1707.55</v>
      </c>
      <c r="Z43" s="164">
        <f>IF($N43="3T3",'2020 GTCMHIC 3-Tier Rx Plans'!$C$31,IF($N43="3T5a",'2020 GTCMHIC 3-Tier Rx Plans'!$D$31,IF($N43="3T6",'2020 GTCMHIC 3-Tier Rx Plans'!$E$31,IF($N43="3T7",'2020 GTCMHIC 3-Tier Rx Plans'!$F$31,IF($N43="3T8",#REF!,IF($N43="3T9",'2020 GTCMHIC 3-Tier Rx Plans'!$G$31,IF($N43="3T10",'2020 GTCMHIC 3-Tier Rx Plans'!$H$31,IF($N43="3T11",'2020 GTCMHIC 3-Tier Rx Plans'!$I$31,IF($N43="3T13",'2020 GTCMHIC 3-Tier Rx Plans'!$J$31,IF($N43="ACA-P",'2020 GTCMHIC Metal Level Plans'!$D$30,IF($N43="ACA-G",'2020 GTCMHIC Metal Level Plans'!$D$35,IF($N43="ACA-S",'2020 GTCMHIC Metal Level Plans'!$D$40,IF($N43="ACA-B",'2020 GTCMHIC Metal Level Plans'!$D$45," ")))))))))))))</f>
        <v>423.33</v>
      </c>
      <c r="AA43" s="164">
        <f t="shared" si="3"/>
        <v>2130.88</v>
      </c>
      <c r="AB43" s="19"/>
    </row>
    <row r="44" spans="1:28" s="6" customFormat="1" ht="20.100000000000001" customHeight="1" x14ac:dyDescent="0.2">
      <c r="A44" s="304"/>
      <c r="B44" s="304"/>
      <c r="C44" s="309"/>
      <c r="D44" s="160" t="s">
        <v>91</v>
      </c>
      <c r="E44" s="161" t="s">
        <v>435</v>
      </c>
      <c r="F44" s="161" t="s">
        <v>235</v>
      </c>
      <c r="G44" s="161" t="s">
        <v>173</v>
      </c>
      <c r="H44" s="162">
        <v>5</v>
      </c>
      <c r="I44" s="162">
        <v>20</v>
      </c>
      <c r="J44" s="162">
        <v>35</v>
      </c>
      <c r="K44" s="162">
        <v>10</v>
      </c>
      <c r="L44" s="162">
        <v>40</v>
      </c>
      <c r="M44" s="162">
        <v>70</v>
      </c>
      <c r="N44" s="162" t="s">
        <v>41</v>
      </c>
      <c r="O44" s="163" t="s">
        <v>54</v>
      </c>
      <c r="P44" s="162">
        <v>10</v>
      </c>
      <c r="Q44" s="162" t="s">
        <v>23</v>
      </c>
      <c r="R44" s="162" t="s">
        <v>23</v>
      </c>
      <c r="S44" s="162">
        <v>1000</v>
      </c>
      <c r="T44" s="162">
        <v>3000</v>
      </c>
      <c r="U44" s="163" t="s">
        <v>32</v>
      </c>
      <c r="V44" s="164">
        <f>IF($U44="MM1",'2020 GTCMHIC Indemnity Plans'!$D$25,IF($U44="MM2",'2020 GTCMHIC Indemnity Plans'!$F$25,IF($U44="MM3",'2020 GTCMHIC Indemnity Plans'!$H$25,IF($U44="MM5",'2020 GTCMHIC Indemnity Plans'!$J$25,IF($U44="MM6",'2020 GTCMHIC Comprehensive Plan'!$D$25,IF($U44="MM7",'2020 GTCMHIC Indemnity Plans'!$L$25,IF($U44="PPO1",'2020 GTMHIC PPO Plans'!$D$25,IF($U44="PPO2",'2020 GTMHIC PPO Plans'!$F$25,IF($U44="PPO3",'2020 GTMHIC PPO Plans'!$H$25,IF($U44="PPOT",'2020 GTMHIC PPO Plans'!$J$25,IF($U44="ACA-P",'2020 GTCMHIC Metal Level Plans'!$C$29,IF($U44="ACA-G",'2020 GTCMHIC Metal Level Plans'!$C$34,IF($U44="ACA-S",'2020 GTCMHIC Metal Level Plans'!$C$39,IF($U44="ACA-B",'2020 GTCMHIC Metal Level Plans'!$C$44," "))))))))))))))</f>
        <v>772.18</v>
      </c>
      <c r="W44" s="164">
        <f>IF($N44="3T3",'2020 GTCMHIC 3-Tier Rx Plans'!$C$30,IF($N44="3T5a",'2020 GTCMHIC 3-Tier Rx Plans'!$D$30,IF($N44="3T6",'2020 GTCMHIC 3-Tier Rx Plans'!$E$30,IF($N44="3T7",'2020 GTCMHIC 3-Tier Rx Plans'!$F$30,IF($N44="3T8",#REF!,IF($N44="3T9",'2020 GTCMHIC 3-Tier Rx Plans'!$G$30,IF($N44="3T10",'2020 GTCMHIC 3-Tier Rx Plans'!$H$30,IF($N44="3T11",'2020 GTCMHIC 3-Tier Rx Plans'!$I$30,IF($N44="3T13",'2020 GTCMHIC 3-Tier Rx Plans'!$J$30,IF($N44="ACA-P",'2020 GTCMHIC Metal Level Plans'!$C$30,IF($N44="ACA-G",'2020 GTCMHIC Metal Level Plans'!$C$35,IF($N44="ACA-S",'2020 GTCMHIC Metal Level Plans'!$C$40,IF($N44="ACA-B",'2020 GTCMHIC Metal Level Plans'!$C$45," ")))))))))))))</f>
        <v>195.29</v>
      </c>
      <c r="X44" s="164">
        <f t="shared" si="2"/>
        <v>967.46999999999991</v>
      </c>
      <c r="Y44" s="164">
        <f>IF($U44="MM1",'2020 GTCMHIC Indemnity Plans'!$D$26,IF($U44="MM2",'2020 GTCMHIC Indemnity Plans'!$F$26,IF($U44="MM3",'2020 GTCMHIC Indemnity Plans'!$H$26,IF($U44="MM4",#REF!,IF($U44="MM5",'2020 GTCMHIC Indemnity Plans'!$J$26,IF($U44="MM6",'2020 GTCMHIC Comprehensive Plan'!$D$26,IF($U44="MM7",'2020 GTCMHIC Indemnity Plans'!$L$26,IF($U44="PPO1",'2020 GTMHIC PPO Plans'!$D$26,IF($U44="PPO2",'2020 GTMHIC PPO Plans'!$F$26,IF($U44="PPO3",'2020 GTMHIC PPO Plans'!$H$26,IF($U44="PPOT",'2020 GTMHIC PPO Plans'!$J$26,IF($U44="ACA-P",'2020 GTCMHIC Metal Level Plans'!$D$29,IF($U44="ACA-G",'2020 GTCMHIC Metal Level Plans'!$D$34,IF($U44="ACA-S",'2020 GTCMHIC Metal Level Plans'!$D$39,IF($U44="ACA-B",'2020 GTCMHIC Metal Level Plans'!$D$44," ")))))))))))))))</f>
        <v>1671.35</v>
      </c>
      <c r="Z44" s="164">
        <f>IF($N44="3T3",'2020 GTCMHIC 3-Tier Rx Plans'!$C$31,IF($N44="3T5a",'2020 GTCMHIC 3-Tier Rx Plans'!$D$31,IF($N44="3T6",'2020 GTCMHIC 3-Tier Rx Plans'!$E$31,IF($N44="3T7",'2020 GTCMHIC 3-Tier Rx Plans'!$F$31,IF($N44="3T8",#REF!,IF($N44="3T9",'2020 GTCMHIC 3-Tier Rx Plans'!$G$31,IF($N44="3T10",'2020 GTCMHIC 3-Tier Rx Plans'!$H$31,IF($N44="3T11",'2020 GTCMHIC 3-Tier Rx Plans'!$I$31,IF($N44="3T13",'2020 GTCMHIC 3-Tier Rx Plans'!$J$31,IF($N44="ACA-P",'2020 GTCMHIC Metal Level Plans'!$D$30,IF($N44="ACA-G",'2020 GTCMHIC Metal Level Plans'!$D$35,IF($N44="ACA-S",'2020 GTCMHIC Metal Level Plans'!$D$40,IF($N44="ACA-B",'2020 GTCMHIC Metal Level Plans'!$D$45," ")))))))))))))</f>
        <v>423.33</v>
      </c>
      <c r="AA44" s="164">
        <f t="shared" si="3"/>
        <v>2094.6799999999998</v>
      </c>
      <c r="AB44" s="19"/>
    </row>
    <row r="45" spans="1:28" s="6" customFormat="1" ht="20.100000000000001" customHeight="1" x14ac:dyDescent="0.2">
      <c r="A45" s="304"/>
      <c r="B45" s="304"/>
      <c r="C45" s="310" t="s">
        <v>202</v>
      </c>
      <c r="D45" s="306" t="s">
        <v>63</v>
      </c>
      <c r="E45" s="165" t="s">
        <v>191</v>
      </c>
      <c r="F45" s="165" t="s">
        <v>192</v>
      </c>
      <c r="G45" s="165" t="s">
        <v>101</v>
      </c>
      <c r="H45" s="166">
        <v>5</v>
      </c>
      <c r="I45" s="166">
        <v>20</v>
      </c>
      <c r="J45" s="166">
        <v>35</v>
      </c>
      <c r="K45" s="166">
        <v>10</v>
      </c>
      <c r="L45" s="166">
        <v>40</v>
      </c>
      <c r="M45" s="166">
        <v>70</v>
      </c>
      <c r="N45" s="166" t="s">
        <v>41</v>
      </c>
      <c r="O45" s="167" t="s">
        <v>54</v>
      </c>
      <c r="P45" s="166">
        <v>10</v>
      </c>
      <c r="Q45" s="166" t="s">
        <v>23</v>
      </c>
      <c r="R45" s="166" t="s">
        <v>23</v>
      </c>
      <c r="S45" s="166">
        <v>1000</v>
      </c>
      <c r="T45" s="166">
        <v>3000</v>
      </c>
      <c r="U45" s="167" t="s">
        <v>32</v>
      </c>
      <c r="V45" s="168">
        <f>IF($U45="MM1",'2020 GTCMHIC Indemnity Plans'!$D$25,IF($U45="MM2",'2020 GTCMHIC Indemnity Plans'!$F$25,IF($U45="MM3",'2020 GTCMHIC Indemnity Plans'!$H$25,IF($U45="MM5",'2020 GTCMHIC Indemnity Plans'!$J$25,IF($U45="MM6",'2020 GTCMHIC Comprehensive Plan'!$D$25,IF($U45="MM7",'2020 GTCMHIC Indemnity Plans'!$L$25,IF($U45="PPO1",'2020 GTMHIC PPO Plans'!$D$25,IF($U45="PPO2",'2020 GTMHIC PPO Plans'!$F$25,IF($U45="PPO3",'2020 GTMHIC PPO Plans'!$H$25,IF($U45="PPOT",'2020 GTMHIC PPO Plans'!$J$25,IF($U45="ACA-P",'2020 GTCMHIC Metal Level Plans'!$C$29,IF($U45="ACA-G",'2020 GTCMHIC Metal Level Plans'!$C$34,IF($U45="ACA-S",'2020 GTCMHIC Metal Level Plans'!$C$39,IF($U45="ACA-B",'2020 GTCMHIC Metal Level Plans'!$C$44," "))))))))))))))</f>
        <v>772.18</v>
      </c>
      <c r="W45" s="168">
        <f>IF($N45="3T3",'2020 GTCMHIC 3-Tier Rx Plans'!$C$30,IF($N45="3T5a",'2020 GTCMHIC 3-Tier Rx Plans'!$D$30,IF($N45="3T6",'2020 GTCMHIC 3-Tier Rx Plans'!$E$30,IF($N45="3T7",'2020 GTCMHIC 3-Tier Rx Plans'!$F$30,IF($N45="3T8",#REF!,IF($N45="3T9",'2020 GTCMHIC 3-Tier Rx Plans'!$G$30,IF($N45="3T10",'2020 GTCMHIC 3-Tier Rx Plans'!$H$30,IF($N45="3T11",'2020 GTCMHIC 3-Tier Rx Plans'!$I$30,IF($N45="3T13",'2020 GTCMHIC 3-Tier Rx Plans'!$J$30,IF($N45="ACA-P",'2020 GTCMHIC Metal Level Plans'!$C$30,IF($N45="ACA-G",'2020 GTCMHIC Metal Level Plans'!$C$35,IF($N45="ACA-S",'2020 GTCMHIC Metal Level Plans'!$C$40,IF($N45="ACA-B",'2020 GTCMHIC Metal Level Plans'!$C$45," ")))))))))))))</f>
        <v>195.29</v>
      </c>
      <c r="X45" s="168">
        <f t="shared" si="2"/>
        <v>967.46999999999991</v>
      </c>
      <c r="Y45" s="168">
        <f>IF($U45="MM1",'2020 GTCMHIC Indemnity Plans'!$D$26,IF($U45="MM2",'2020 GTCMHIC Indemnity Plans'!$F$26,IF($U45="MM3",'2020 GTCMHIC Indemnity Plans'!$H$26,IF($U45="MM4",#REF!,IF($U45="MM5",'2020 GTCMHIC Indemnity Plans'!$J$26,IF($U45="MM6",'2020 GTCMHIC Comprehensive Plan'!$D$26,IF($U45="MM7",'2020 GTCMHIC Indemnity Plans'!$L$26,IF($U45="PPO1",'2020 GTMHIC PPO Plans'!$D$26,IF($U45="PPO2",'2020 GTMHIC PPO Plans'!$F$26,IF($U45="PPO3",'2020 GTMHIC PPO Plans'!$H$26,IF($U45="PPOT",'2020 GTMHIC PPO Plans'!$J$26,IF($U45="ACA-P",'2020 GTCMHIC Metal Level Plans'!$D$29,IF($U45="ACA-G",'2020 GTCMHIC Metal Level Plans'!$D$34,IF($U45="ACA-S",'2020 GTCMHIC Metal Level Plans'!$D$39,IF($U45="ACA-B",'2020 GTCMHIC Metal Level Plans'!$D$44," ")))))))))))))))</f>
        <v>1671.35</v>
      </c>
      <c r="Z45" s="168">
        <f>IF($N45="3T3",'2020 GTCMHIC 3-Tier Rx Plans'!$C$31,IF($N45="3T5a",'2020 GTCMHIC 3-Tier Rx Plans'!$D$31,IF($N45="3T6",'2020 GTCMHIC 3-Tier Rx Plans'!$E$31,IF($N45="3T7",'2020 GTCMHIC 3-Tier Rx Plans'!$F$31,IF($N45="3T8",#REF!,IF($N45="3T9",'2020 GTCMHIC 3-Tier Rx Plans'!$G$31,IF($N45="3T10",'2020 GTCMHIC 3-Tier Rx Plans'!$H$31,IF($N45="3T11",'2020 GTCMHIC 3-Tier Rx Plans'!$I$31,IF($N45="3T13",'2020 GTCMHIC 3-Tier Rx Plans'!$J$31,IF($N45="ACA-P",'2020 GTCMHIC Metal Level Plans'!$D$30,IF($N45="ACA-G",'2020 GTCMHIC Metal Level Plans'!$D$35,IF($N45="ACA-S",'2020 GTCMHIC Metal Level Plans'!$D$40,IF($N45="ACA-B",'2020 GTCMHIC Metal Level Plans'!$D$45," ")))))))))))))</f>
        <v>423.33</v>
      </c>
      <c r="AA45" s="168">
        <f t="shared" si="3"/>
        <v>2094.6799999999998</v>
      </c>
      <c r="AB45" s="19"/>
    </row>
    <row r="46" spans="1:28" s="6" customFormat="1" ht="20.100000000000001" customHeight="1" x14ac:dyDescent="0.2">
      <c r="A46" s="304"/>
      <c r="B46" s="304"/>
      <c r="C46" s="310"/>
      <c r="D46" s="306"/>
      <c r="E46" s="165" t="s">
        <v>193</v>
      </c>
      <c r="F46" s="165" t="s">
        <v>192</v>
      </c>
      <c r="G46" s="165" t="s">
        <v>205</v>
      </c>
      <c r="H46" s="166">
        <v>5</v>
      </c>
      <c r="I46" s="166">
        <v>20</v>
      </c>
      <c r="J46" s="166">
        <v>35</v>
      </c>
      <c r="K46" s="166">
        <v>10</v>
      </c>
      <c r="L46" s="166">
        <v>40</v>
      </c>
      <c r="M46" s="166">
        <v>70</v>
      </c>
      <c r="N46" s="166" t="s">
        <v>41</v>
      </c>
      <c r="O46" s="167" t="s">
        <v>47</v>
      </c>
      <c r="P46" s="166" t="s">
        <v>23</v>
      </c>
      <c r="Q46" s="166">
        <v>100</v>
      </c>
      <c r="R46" s="166">
        <v>200</v>
      </c>
      <c r="S46" s="166">
        <v>200</v>
      </c>
      <c r="T46" s="166">
        <v>400</v>
      </c>
      <c r="U46" s="167" t="s">
        <v>36</v>
      </c>
      <c r="V46" s="168">
        <f>IF($U46="MM1",'2020 GTCMHIC Indemnity Plans'!$D$25,IF($U46="MM2",'2020 GTCMHIC Indemnity Plans'!$F$25,IF($U46="MM3",'2020 GTCMHIC Indemnity Plans'!$H$25,IF($U46="MM5",'2020 GTCMHIC Indemnity Plans'!$J$25,IF($U46="MM6",'2020 GTCMHIC Comprehensive Plan'!$D$25,IF($U46="MM7",'2020 GTCMHIC Indemnity Plans'!$L$25,IF($U46="PPO1",'2020 GTMHIC PPO Plans'!$D$25,IF($U46="PPO2",'2020 GTMHIC PPO Plans'!$F$25,IF($U46="PPO3",'2020 GTMHIC PPO Plans'!$H$25,IF($U46="PPOT",'2020 GTMHIC PPO Plans'!$J$25,IF($U46="ACA-P",'2020 GTCMHIC Metal Level Plans'!$C$29,IF($U46="ACA-G",'2020 GTCMHIC Metal Level Plans'!$C$34,IF($U46="ACA-S",'2020 GTCMHIC Metal Level Plans'!$C$39,IF($U46="ACA-B",'2020 GTCMHIC Metal Level Plans'!$C$44," "))))))))))))))</f>
        <v>787.82</v>
      </c>
      <c r="W46" s="168">
        <f>IF($N46="3T3",'2020 GTCMHIC 3-Tier Rx Plans'!$C$30,IF($N46="3T5a",'2020 GTCMHIC 3-Tier Rx Plans'!$D$30,IF($N46="3T6",'2020 GTCMHIC 3-Tier Rx Plans'!$E$30,IF($N46="3T7",'2020 GTCMHIC 3-Tier Rx Plans'!$F$30,IF($N46="3T8",#REF!,IF($N46="3T9",'2020 GTCMHIC 3-Tier Rx Plans'!$G$30,IF($N46="3T10",'2020 GTCMHIC 3-Tier Rx Plans'!$H$30,IF($N46="3T11",'2020 GTCMHIC 3-Tier Rx Plans'!$I$30,IF($N46="3T13",'2020 GTCMHIC 3-Tier Rx Plans'!$J$30,IF($N46="ACA-P",'2020 GTCMHIC Metal Level Plans'!$C$30,IF($N46="ACA-G",'2020 GTCMHIC Metal Level Plans'!$C$35,IF($N46="ACA-S",'2020 GTCMHIC Metal Level Plans'!$C$40,IF($N46="ACA-B",'2020 GTCMHIC Metal Level Plans'!$C$45," ")))))))))))))</f>
        <v>195.29</v>
      </c>
      <c r="X46" s="168">
        <f t="shared" si="2"/>
        <v>983.11</v>
      </c>
      <c r="Y46" s="168">
        <f>IF($U46="MM1",'2020 GTCMHIC Indemnity Plans'!$D$26,IF($U46="MM2",'2020 GTCMHIC Indemnity Plans'!$F$26,IF($U46="MM3",'2020 GTCMHIC Indemnity Plans'!$H$26,IF($U46="MM4",#REF!,IF($U46="MM5",'2020 GTCMHIC Indemnity Plans'!$J$26,IF($U46="MM6",'2020 GTCMHIC Comprehensive Plan'!$D$26,IF($U46="MM7",'2020 GTCMHIC Indemnity Plans'!$L$26,IF($U46="PPO1",'2020 GTMHIC PPO Plans'!$D$26,IF($U46="PPO2",'2020 GTMHIC PPO Plans'!$F$26,IF($U46="PPO3",'2020 GTMHIC PPO Plans'!$H$26,IF($U46="PPOT",'2020 GTMHIC PPO Plans'!$J$26,IF($U46="ACA-P",'2020 GTCMHIC Metal Level Plans'!$D$29,IF($U46="ACA-G",'2020 GTCMHIC Metal Level Plans'!$D$34,IF($U46="ACA-S",'2020 GTCMHIC Metal Level Plans'!$D$39,IF($U46="ACA-B",'2020 GTCMHIC Metal Level Plans'!$D$44," ")))))))))))))))</f>
        <v>1707.55</v>
      </c>
      <c r="Z46" s="168">
        <f>IF($N46="3T3",'2020 GTCMHIC 3-Tier Rx Plans'!$C$31,IF($N46="3T5a",'2020 GTCMHIC 3-Tier Rx Plans'!$D$31,IF($N46="3T6",'2020 GTCMHIC 3-Tier Rx Plans'!$E$31,IF($N46="3T7",'2020 GTCMHIC 3-Tier Rx Plans'!$F$31,IF($N46="3T8",#REF!,IF($N46="3T9",'2020 GTCMHIC 3-Tier Rx Plans'!$G$31,IF($N46="3T10",'2020 GTCMHIC 3-Tier Rx Plans'!$H$31,IF($N46="3T11",'2020 GTCMHIC 3-Tier Rx Plans'!$I$31,IF($N46="3T13",'2020 GTCMHIC 3-Tier Rx Plans'!$J$31,IF($N46="ACA-P",'2020 GTCMHIC Metal Level Plans'!$D$30,IF($N46="ACA-G",'2020 GTCMHIC Metal Level Plans'!$D$35,IF($N46="ACA-S",'2020 GTCMHIC Metal Level Plans'!$D$40,IF($N46="ACA-B",'2020 GTCMHIC Metal Level Plans'!$D$45," ")))))))))))))</f>
        <v>423.33</v>
      </c>
      <c r="AA46" s="168">
        <f t="shared" si="3"/>
        <v>2130.88</v>
      </c>
      <c r="AB46" s="19"/>
    </row>
    <row r="47" spans="1:28" s="6" customFormat="1" ht="20.100000000000001" customHeight="1" x14ac:dyDescent="0.2">
      <c r="A47" s="304"/>
      <c r="B47" s="304"/>
      <c r="C47" s="310"/>
      <c r="D47" s="306"/>
      <c r="E47" s="165" t="s">
        <v>179</v>
      </c>
      <c r="F47" s="165" t="s">
        <v>192</v>
      </c>
      <c r="G47" s="165" t="s">
        <v>356</v>
      </c>
      <c r="H47" s="166">
        <v>5</v>
      </c>
      <c r="I47" s="166">
        <v>35</v>
      </c>
      <c r="J47" s="166">
        <v>70</v>
      </c>
      <c r="K47" s="166">
        <v>10</v>
      </c>
      <c r="L47" s="166">
        <v>70</v>
      </c>
      <c r="M47" s="166">
        <v>140</v>
      </c>
      <c r="N47" s="167" t="s">
        <v>70</v>
      </c>
      <c r="O47" s="167" t="s">
        <v>93</v>
      </c>
      <c r="P47" s="166" t="s">
        <v>220</v>
      </c>
      <c r="Q47" s="166" t="s">
        <v>23</v>
      </c>
      <c r="R47" s="166" t="s">
        <v>23</v>
      </c>
      <c r="S47" s="166">
        <v>2000</v>
      </c>
      <c r="T47" s="166">
        <v>6000</v>
      </c>
      <c r="U47" s="167" t="s">
        <v>70</v>
      </c>
      <c r="V47" s="169">
        <f>IF($U47="MM1",'2020 GTCMHIC Indemnity Plans'!$D$25,IF($U47="MM2",'2020 GTCMHIC Indemnity Plans'!$F$25,IF($U47="MM3",'2020 GTCMHIC Indemnity Plans'!$H$25,IF($U47="MM5",'2020 GTCMHIC Indemnity Plans'!$J$25,IF($U47="MM6",'2020 GTCMHIC Comprehensive Plan'!$D$25,IF($U47="MM7",'2020 GTCMHIC Indemnity Plans'!$L$25,IF($U47="PPO1",'2020 GTMHIC PPO Plans'!$D$25,IF($U47="PPO2",'2020 GTMHIC PPO Plans'!$F$25,IF($U47="PPO3",'2020 GTMHIC PPO Plans'!$H$25,IF($U47="PPOT",'2020 GTMHIC PPO Plans'!$J$25,IF($U47="ACA-P",'2020 GTCMHIC Metal Level Plans'!$C$29,IF($U47="ACA-G",'2020 GTCMHIC Metal Level Plans'!$C$34,IF($U47="ACA-S",'2020 GTCMHIC Metal Level Plans'!$C$39,IF($U47="ACA-B",'2020 GTCMHIC Metal Level Plans'!$C$44," "))))))))))))))</f>
        <v>526.68320894280009</v>
      </c>
      <c r="W47" s="169">
        <f>IF($N47="3T3",'2020 GTCMHIC 3-Tier Rx Plans'!$C$30,IF($N47="3T5a",'2020 GTCMHIC 3-Tier Rx Plans'!$D$30,IF($N47="3T6",'2020 GTCMHIC 3-Tier Rx Plans'!$E$30,IF($N47="3T7",'2020 GTCMHIC 3-Tier Rx Plans'!$F$30,IF($N47="3T8",#REF!,IF($N47="3T9",'2020 GTCMHIC 3-Tier Rx Plans'!$G$30,IF($N47="3T10",'2020 GTCMHIC 3-Tier Rx Plans'!$H$30,IF($N47="3T11",'2020 GTCMHIC 3-Tier Rx Plans'!$I$30,IF($N47="3T13",'2020 GTCMHIC 3-Tier Rx Plans'!$J$30,IF($N47="ACA-P",'2020 GTCMHIC Metal Level Plans'!$C$30,IF($N47="ACA-G",'2020 GTCMHIC Metal Level Plans'!$C$35,IF($N47="ACA-S",'2020 GTCMHIC Metal Level Plans'!$C$40,IF($N47="ACA-B",'2020 GTCMHIC Metal Level Plans'!$C$45," ")))))))))))))</f>
        <v>134.48074905720003</v>
      </c>
      <c r="X47" s="168">
        <f t="shared" ref="X47" si="12">+V47+W47</f>
        <v>661.16395800000009</v>
      </c>
      <c r="Y47" s="169">
        <f>IF($U47="MM1",'2020 GTCMHIC Indemnity Plans'!$D$26,IF($U47="MM2",'2020 GTCMHIC Indemnity Plans'!$F$26,IF($U47="MM3",'2020 GTCMHIC Indemnity Plans'!$H$26,IF($U47="MM4",#REF!,IF($U47="MM5",'2020 GTCMHIC Indemnity Plans'!$J$26,IF($U47="MM6",'2020 GTCMHIC Comprehensive Plan'!$D$26,IF($U47="MM7",'2020 GTCMHIC Indemnity Plans'!$L$26,IF($U47="PPO1",'2020 GTMHIC PPO Plans'!$D$26,IF($U47="PPO2",'2020 GTMHIC PPO Plans'!$F$26,IF($U47="PPO3",'2020 GTMHIC PPO Plans'!$H$26,IF($U47="PPOT",'2020 GTMHIC PPO Plans'!$J$26,IF($U47="ACA-P",'2020 GTCMHIC Metal Level Plans'!$D$29,IF($U47="ACA-G",'2020 GTCMHIC Metal Level Plans'!$D$34,IF($U47="ACA-S",'2020 GTCMHIC Metal Level Plans'!$D$39,IF($U47="ACA-B",'2020 GTCMHIC Metal Level Plans'!$D$44," ")))))))))))))))</f>
        <v>1369.3873038300001</v>
      </c>
      <c r="Z47" s="169">
        <f>IF($N47="3T3",'2020 GTCMHIC 3-Tier Rx Plans'!$C$31,IF($N47="3T5a",'2020 GTCMHIC 3-Tier Rx Plans'!$D$31,IF($N47="3T6",'2020 GTCMHIC 3-Tier Rx Plans'!$E$31,IF($N47="3T7",'2020 GTCMHIC 3-Tier Rx Plans'!$F$31,IF($N47="3T8",#REF!,IF($N47="3T9",'2020 GTCMHIC 3-Tier Rx Plans'!$G$31,IF($N47="3T10",'2020 GTCMHIC 3-Tier Rx Plans'!$H$31,IF($N47="3T11",'2020 GTCMHIC 3-Tier Rx Plans'!$I$31,IF($N47="3T13",'2020 GTCMHIC 3-Tier Rx Plans'!$J$31,IF($N47="ACA-P",'2020 GTCMHIC Metal Level Plans'!$D$30,IF($N47="ACA-G",'2020 GTCMHIC Metal Level Plans'!$D$35,IF($N47="ACA-S",'2020 GTCMHIC Metal Level Plans'!$D$40,IF($N47="ACA-B",'2020 GTCMHIC Metal Level Plans'!$D$45," ")))))))))))))</f>
        <v>349.65274617</v>
      </c>
      <c r="AA47" s="169">
        <f t="shared" ref="AA47" si="13">+Y47+Z47</f>
        <v>1719.0400500000001</v>
      </c>
      <c r="AB47" s="19"/>
    </row>
    <row r="48" spans="1:28" s="6" customFormat="1" ht="20.100000000000001" customHeight="1" x14ac:dyDescent="0.2">
      <c r="A48" s="304"/>
      <c r="B48" s="304"/>
      <c r="C48" s="310"/>
      <c r="D48" s="306"/>
      <c r="E48" s="165" t="s">
        <v>242</v>
      </c>
      <c r="F48" s="165" t="s">
        <v>192</v>
      </c>
      <c r="G48" s="165" t="s">
        <v>353</v>
      </c>
      <c r="H48" s="166">
        <v>5</v>
      </c>
      <c r="I48" s="166">
        <v>35</v>
      </c>
      <c r="J48" s="166">
        <v>70</v>
      </c>
      <c r="K48" s="166">
        <v>10</v>
      </c>
      <c r="L48" s="166">
        <v>70</v>
      </c>
      <c r="M48" s="166">
        <v>140</v>
      </c>
      <c r="N48" s="167" t="s">
        <v>208</v>
      </c>
      <c r="O48" s="167" t="s">
        <v>245</v>
      </c>
      <c r="P48" s="170">
        <v>0.2</v>
      </c>
      <c r="Q48" s="166">
        <v>1400</v>
      </c>
      <c r="R48" s="166">
        <v>2800</v>
      </c>
      <c r="S48" s="166">
        <v>3000</v>
      </c>
      <c r="T48" s="166">
        <v>6000</v>
      </c>
      <c r="U48" s="167" t="s">
        <v>208</v>
      </c>
      <c r="V48" s="168">
        <f>IF($U48="MM1",'2020 GTCMHIC Indemnity Plans'!$D$25,IF($U48="MM2",'2020 GTCMHIC Indemnity Plans'!$F$25,IF($U48="MM3",'2020 GTCMHIC Indemnity Plans'!$H$25,IF($U48="MM5",'2020 GTCMHIC Indemnity Plans'!$J$25,IF($U48="MM6",'2020 GTCMHIC Comprehensive Plan'!$D$25,IF($U48="MM7",'2020 GTCMHIC Indemnity Plans'!$L$25,IF($U48="PPO1",'2020 GTMHIC PPO Plans'!$D$25,IF($U48="PPO2",'2020 GTMHIC PPO Plans'!$F$25,IF($U48="PPO3",'2020 GTMHIC PPO Plans'!$H$25,IF($U48="PPOT",'2020 GTMHIC PPO Plans'!$J$25,IF($U48="ACA-P",'2020 GTCMHIC Metal Level Plans'!$C$29,IF($U48="ACA-G",'2020 GTCMHIC Metal Level Plans'!$C$34,IF($U48="ACA-S",'2020 GTCMHIC Metal Level Plans'!$C$39,IF($U48="ACA-B",'2020 GTCMHIC Metal Level Plans'!$C$44," "))))))))))))))</f>
        <v>455.45974113965275</v>
      </c>
      <c r="W48" s="168">
        <f>IF($N48="3T3",'2020 GTCMHIC 3-Tier Rx Plans'!$C$30,IF($N48="3T5a",'2020 GTCMHIC 3-Tier Rx Plans'!$D$30,IF($N48="3T6",'2020 GTCMHIC 3-Tier Rx Plans'!$E$30,IF($N48="3T7",'2020 GTCMHIC 3-Tier Rx Plans'!$F$30,IF($N48="3T8",#REF!,IF($N48="3T9",'2020 GTCMHIC 3-Tier Rx Plans'!$G$30,IF($N48="3T10",'2020 GTCMHIC 3-Tier Rx Plans'!$H$30,IF($N48="3T11",'2020 GTCMHIC 3-Tier Rx Plans'!$I$30,IF($N48="3T13",'2020 GTCMHIC 3-Tier Rx Plans'!$J$30,IF($N48="ACA-P",'2020 GTCMHIC Metal Level Plans'!$C$30,IF($N48="ACA-G",'2020 GTCMHIC Metal Level Plans'!$C$35,IF($N48="ACA-S",'2020 GTCMHIC Metal Level Plans'!$C$40,IF($N48="ACA-B",'2020 GTCMHIC Metal Level Plans'!$C$45," ")))))))))))))</f>
        <v>116.2948924777873</v>
      </c>
      <c r="X48" s="168">
        <f t="shared" si="2"/>
        <v>571.75463361744005</v>
      </c>
      <c r="Y48" s="168">
        <f>IF($U48="MM1",'2020 GTCMHIC Indemnity Plans'!$D$26,IF($U48="MM2",'2020 GTCMHIC Indemnity Plans'!$F$26,IF($U48="MM3",'2020 GTCMHIC Indemnity Plans'!$H$26,IF($U48="MM4",#REF!,IF($U48="MM5",'2020 GTCMHIC Indemnity Plans'!$J$26,IF($U48="MM6",'2020 GTCMHIC Comprehensive Plan'!$D$26,IF($U48="MM7",'2020 GTCMHIC Indemnity Plans'!$L$26,IF($U48="PPO1",'2020 GTMHIC PPO Plans'!$D$26,IF($U48="PPO2",'2020 GTMHIC PPO Plans'!$F$26,IF($U48="PPO3",'2020 GTMHIC PPO Plans'!$H$26,IF($U48="PPOT",'2020 GTMHIC PPO Plans'!$J$26,IF($U48="ACA-P",'2020 GTCMHIC Metal Level Plans'!$D$29,IF($U48="ACA-G",'2020 GTCMHIC Metal Level Plans'!$D$34,IF($U48="ACA-S",'2020 GTCMHIC Metal Level Plans'!$D$39,IF($U48="ACA-B",'2020 GTCMHIC Metal Level Plans'!$D$44," ")))))))))))))))</f>
        <v>1184.1917006190924</v>
      </c>
      <c r="Z48" s="168">
        <f>IF($N48="3T3",'2020 GTCMHIC 3-Tier Rx Plans'!$C$31,IF($N48="3T5a",'2020 GTCMHIC 3-Tier Rx Plans'!$D$31,IF($N48="3T6",'2020 GTCMHIC 3-Tier Rx Plans'!$E$31,IF($N48="3T7",'2020 GTCMHIC 3-Tier Rx Plans'!$F$31,IF($N48="3T8",#REF!,IF($N48="3T9",'2020 GTCMHIC 3-Tier Rx Plans'!$G$31,IF($N48="3T10",'2020 GTCMHIC 3-Tier Rx Plans'!$H$31,IF($N48="3T11",'2020 GTCMHIC 3-Tier Rx Plans'!$I$31,IF($N48="3T13",'2020 GTCMHIC 3-Tier Rx Plans'!$J$31,IF($N48="ACA-P",'2020 GTCMHIC Metal Level Plans'!$D$30,IF($N48="ACA-G",'2020 GTCMHIC Metal Level Plans'!$D$35,IF($N48="ACA-S",'2020 GTCMHIC Metal Level Plans'!$D$40,IF($N48="ACA-B",'2020 GTCMHIC Metal Level Plans'!$D$45," ")))))))))))))</f>
        <v>302.36579450906777</v>
      </c>
      <c r="AA48" s="168">
        <f t="shared" si="3"/>
        <v>1486.5574951281601</v>
      </c>
      <c r="AB48" s="19"/>
    </row>
    <row r="49" spans="1:28" s="6" customFormat="1" ht="20.100000000000001" customHeight="1" x14ac:dyDescent="0.2">
      <c r="A49" s="304"/>
      <c r="B49" s="304"/>
      <c r="C49" s="310"/>
      <c r="D49" s="306"/>
      <c r="E49" s="165" t="s">
        <v>243</v>
      </c>
      <c r="F49" s="165" t="s">
        <v>192</v>
      </c>
      <c r="G49" s="165" t="s">
        <v>360</v>
      </c>
      <c r="H49" s="166">
        <v>5</v>
      </c>
      <c r="I49" s="166">
        <v>35</v>
      </c>
      <c r="J49" s="166">
        <v>70</v>
      </c>
      <c r="K49" s="166">
        <v>10</v>
      </c>
      <c r="L49" s="166">
        <v>70</v>
      </c>
      <c r="M49" s="166">
        <v>140</v>
      </c>
      <c r="N49" s="167" t="s">
        <v>247</v>
      </c>
      <c r="O49" s="167" t="s">
        <v>246</v>
      </c>
      <c r="P49" s="170">
        <v>0.2</v>
      </c>
      <c r="Q49" s="166">
        <v>2200</v>
      </c>
      <c r="R49" s="166">
        <v>4400</v>
      </c>
      <c r="S49" s="166">
        <v>6000</v>
      </c>
      <c r="T49" s="166">
        <v>12000</v>
      </c>
      <c r="U49" s="167" t="s">
        <v>247</v>
      </c>
      <c r="V49" s="168">
        <f>IF($U49="MM1",'2020 GTCMHIC Indemnity Plans'!$D$25,IF($U49="MM2",'2020 GTCMHIC Indemnity Plans'!$F$25,IF($U49="MM3",'2020 GTCMHIC Indemnity Plans'!$H$25,IF($U49="MM5",'2020 GTCMHIC Indemnity Plans'!$J$25,IF($U49="MM6",'2020 GTCMHIC Comprehensive Plan'!$D$25,IF($U49="MM7",'2020 GTCMHIC Indemnity Plans'!$L$25,IF($U49="PPO1",'2020 GTMHIC PPO Plans'!$D$25,IF($U49="PPO2",'2020 GTMHIC PPO Plans'!$F$25,IF($U49="PPO3",'2020 GTMHIC PPO Plans'!$H$25,IF($U49="PPOT",'2020 GTMHIC PPO Plans'!$J$25,IF($U49="ACA-P",'2020 GTCMHIC Metal Level Plans'!$C$29,IF($U49="ACA-G",'2020 GTCMHIC Metal Level Plans'!$C$34,IF($U49="ACA-S",'2020 GTCMHIC Metal Level Plans'!$C$39,IF($U49="ACA-B",'2020 GTCMHIC Metal Level Plans'!$C$44," "))))))))))))))</f>
        <v>355.63425739604907</v>
      </c>
      <c r="W49" s="168">
        <f>IF($N49="3T3",'2020 GTCMHIC 3-Tier Rx Plans'!$C$30,IF($N49="3T5a",'2020 GTCMHIC 3-Tier Rx Plans'!$D$30,IF($N49="3T6",'2020 GTCMHIC 3-Tier Rx Plans'!$E$30,IF($N49="3T7",'2020 GTCMHIC 3-Tier Rx Plans'!$F$30,IF($N49="3T8",#REF!,IF($N49="3T9",'2020 GTCMHIC 3-Tier Rx Plans'!$G$30,IF($N49="3T10",'2020 GTCMHIC 3-Tier Rx Plans'!$H$30,IF($N49="3T11",'2020 GTCMHIC 3-Tier Rx Plans'!$I$30,IF($N49="3T13",'2020 GTCMHIC 3-Tier Rx Plans'!$J$30,IF($N49="ACA-P",'2020 GTCMHIC Metal Level Plans'!$C$30,IF($N49="ACA-G",'2020 GTCMHIC Metal Level Plans'!$C$35,IF($N49="ACA-S",'2020 GTCMHIC Metal Level Plans'!$C$40,IF($N49="ACA-B",'2020 GTCMHIC Metal Level Plans'!$C$45," ")))))))))))))</f>
        <v>90.805935167406943</v>
      </c>
      <c r="X49" s="168">
        <f t="shared" si="2"/>
        <v>446.44019256345598</v>
      </c>
      <c r="Y49" s="168">
        <f>IF($U49="MM1",'2020 GTCMHIC Indemnity Plans'!$D$26,IF($U49="MM2",'2020 GTCMHIC Indemnity Plans'!$F$26,IF($U49="MM3",'2020 GTCMHIC Indemnity Plans'!$H$26,IF($U49="MM4",#REF!,IF($U49="MM5",'2020 GTCMHIC Indemnity Plans'!$J$26,IF($U49="MM6",'2020 GTCMHIC Comprehensive Plan'!$D$26,IF($U49="MM7",'2020 GTCMHIC Indemnity Plans'!$L$26,IF($U49="PPO1",'2020 GTMHIC PPO Plans'!$D$26,IF($U49="PPO2",'2020 GTMHIC PPO Plans'!$F$26,IF($U49="PPO3",'2020 GTMHIC PPO Plans'!$H$26,IF($U49="PPOT",'2020 GTMHIC PPO Plans'!$J$26,IF($U49="ACA-P",'2020 GTCMHIC Metal Level Plans'!$D$29,IF($U49="ACA-G",'2020 GTCMHIC Metal Level Plans'!$D$34,IF($U49="ACA-S",'2020 GTCMHIC Metal Level Plans'!$D$39,IF($U49="ACA-B",'2020 GTCMHIC Metal Level Plans'!$D$44," ")))))))))))))))</f>
        <v>924.63487791857847</v>
      </c>
      <c r="Z49" s="168">
        <f>IF($N49="3T3",'2020 GTCMHIC 3-Tier Rx Plans'!$C$31,IF($N49="3T5a",'2020 GTCMHIC 3-Tier Rx Plans'!$D$31,IF($N49="3T6",'2020 GTCMHIC 3-Tier Rx Plans'!$E$31,IF($N49="3T7",'2020 GTCMHIC 3-Tier Rx Plans'!$F$31,IF($N49="3T8",#REF!,IF($N49="3T9",'2020 GTCMHIC 3-Tier Rx Plans'!$G$31,IF($N49="3T10",'2020 GTCMHIC 3-Tier Rx Plans'!$H$31,IF($N49="3T11",'2020 GTCMHIC 3-Tier Rx Plans'!$I$31,IF($N49="3T13",'2020 GTCMHIC 3-Tier Rx Plans'!$J$31,IF($N49="ACA-P",'2020 GTCMHIC Metal Level Plans'!$D$30,IF($N49="ACA-G",'2020 GTCMHIC Metal Level Plans'!$D$35,IF($N49="ACA-S",'2020 GTCMHIC Metal Level Plans'!$D$40,IF($N49="ACA-B",'2020 GTCMHIC Metal Level Plans'!$D$45," ")))))))))))))</f>
        <v>236.09180789434956</v>
      </c>
      <c r="AA49" s="168">
        <f t="shared" si="3"/>
        <v>1160.7266858129281</v>
      </c>
      <c r="AB49" s="19"/>
    </row>
    <row r="50" spans="1:28" s="6" customFormat="1" ht="20.100000000000001" customHeight="1" x14ac:dyDescent="0.2">
      <c r="A50" s="304"/>
      <c r="B50" s="304"/>
      <c r="C50" s="310"/>
      <c r="D50" s="306"/>
      <c r="E50" s="165" t="s">
        <v>244</v>
      </c>
      <c r="F50" s="165" t="s">
        <v>192</v>
      </c>
      <c r="G50" s="165" t="s">
        <v>357</v>
      </c>
      <c r="H50" s="166">
        <v>5</v>
      </c>
      <c r="I50" s="166">
        <v>35</v>
      </c>
      <c r="J50" s="166">
        <v>70</v>
      </c>
      <c r="K50" s="166">
        <v>10</v>
      </c>
      <c r="L50" s="166">
        <v>70</v>
      </c>
      <c r="M50" s="166">
        <v>140</v>
      </c>
      <c r="N50" s="167" t="s">
        <v>224</v>
      </c>
      <c r="O50" s="167" t="s">
        <v>223</v>
      </c>
      <c r="P50" s="170">
        <v>0</v>
      </c>
      <c r="Q50" s="171">
        <v>6550</v>
      </c>
      <c r="R50" s="171">
        <v>13100</v>
      </c>
      <c r="S50" s="166">
        <v>6550</v>
      </c>
      <c r="T50" s="166">
        <v>13100</v>
      </c>
      <c r="U50" s="167" t="s">
        <v>224</v>
      </c>
      <c r="V50" s="169">
        <f>IF($U50="MM1",'2020 GTCMHIC Indemnity Plans'!$D$25,IF($U50="MM2",'2020 GTCMHIC Indemnity Plans'!$F$25,IF($U50="MM3",'2020 GTCMHIC Indemnity Plans'!$H$25,IF($U50="MM5",'2020 GTCMHIC Indemnity Plans'!$J$25,IF($U50="MM6",'2020 GTCMHIC Comprehensive Plan'!$D$25,IF($U50="MM7",'2020 GTCMHIC Indemnity Plans'!$L$25,IF($U50="PPO1",'2020 GTMHIC PPO Plans'!$D$25,IF($U50="PPO2",'2020 GTMHIC PPO Plans'!$F$25,IF($U50="PPO3",'2020 GTMHIC PPO Plans'!$H$25,IF($U50="PPOT",'2020 GTMHIC PPO Plans'!$J$25,IF($U50="ACA-P",'2020 GTCMHIC Metal Level Plans'!$C$29,IF($U50="ACA-G",'2020 GTCMHIC Metal Level Plans'!$C$34,IF($U50="ACA-S",'2020 GTCMHIC Metal Level Plans'!$C$39,IF($U50="ACA-B",'2020 GTCMHIC Metal Level Plans'!$C$44," "))))))))))))))</f>
        <v>291.57879539880003</v>
      </c>
      <c r="W50" s="169">
        <f>IF($N50="3T3",'2020 GTCMHIC 3-Tier Rx Plans'!$C$30,IF($N50="3T5a",'2020 GTCMHIC 3-Tier Rx Plans'!$D$30,IF($N50="3T6",'2020 GTCMHIC 3-Tier Rx Plans'!$E$30,IF($N50="3T7",'2020 GTCMHIC 3-Tier Rx Plans'!$F$30,IF($N50="3T8",#REF!,IF($N50="3T9",'2020 GTCMHIC 3-Tier Rx Plans'!$G$30,IF($N50="3T10",'2020 GTCMHIC 3-Tier Rx Plans'!$H$30,IF($N50="3T11",'2020 GTCMHIC 3-Tier Rx Plans'!$I$30,IF($N50="3T13",'2020 GTCMHIC 3-Tier Rx Plans'!$J$30,IF($N50="ACA-P",'2020 GTCMHIC Metal Level Plans'!$C$30,IF($N50="ACA-G",'2020 GTCMHIC Metal Level Plans'!$C$35,IF($N50="ACA-S",'2020 GTCMHIC Metal Level Plans'!$C$40,IF($N50="ACA-B",'2020 GTCMHIC Metal Level Plans'!$C$45," ")))))))))))))</f>
        <v>74.450322601200014</v>
      </c>
      <c r="X50" s="169">
        <f t="shared" si="2"/>
        <v>366.02911800000004</v>
      </c>
      <c r="Y50" s="169">
        <f>IF($U50="MM1",'2020 GTCMHIC Indemnity Plans'!$D$26,IF($U50="MM2",'2020 GTCMHIC Indemnity Plans'!$F$26,IF($U50="MM3",'2020 GTCMHIC Indemnity Plans'!$H$26,IF($U50="MM4",#REF!,IF($U50="MM5",'2020 GTCMHIC Indemnity Plans'!$J$26,IF($U50="MM6",'2020 GTCMHIC Comprehensive Plan'!$D$26,IF($U50="MM7",'2020 GTCMHIC Indemnity Plans'!$L$26,IF($U50="PPO1",'2020 GTMHIC PPO Plans'!$D$26,IF($U50="PPO2",'2020 GTMHIC PPO Plans'!$F$26,IF($U50="PPO3",'2020 GTMHIC PPO Plans'!$H$26,IF($U50="PPOT",'2020 GTMHIC PPO Plans'!$J$26,IF($U50="ACA-P",'2020 GTCMHIC Metal Level Plans'!$D$29,IF($U50="ACA-G",'2020 GTCMHIC Metal Level Plans'!$D$34,IF($U50="ACA-S",'2020 GTCMHIC Metal Level Plans'!$D$39,IF($U50="ACA-B",'2020 GTCMHIC Metal Level Plans'!$D$44," ")))))))))))))))</f>
        <v>758.09756098440005</v>
      </c>
      <c r="Z50" s="169">
        <f>IF($N50="3T3",'2020 GTCMHIC 3-Tier Rx Plans'!$C$31,IF($N50="3T5a",'2020 GTCMHIC 3-Tier Rx Plans'!$D$31,IF($N50="3T6",'2020 GTCMHIC 3-Tier Rx Plans'!$E$31,IF($N50="3T7",'2020 GTCMHIC 3-Tier Rx Plans'!$F$31,IF($N50="3T8",#REF!,IF($N50="3T9",'2020 GTCMHIC 3-Tier Rx Plans'!$G$31,IF($N50="3T10",'2020 GTCMHIC 3-Tier Rx Plans'!$H$31,IF($N50="3T11",'2020 GTCMHIC 3-Tier Rx Plans'!$I$31,IF($N50="3T13",'2020 GTCMHIC 3-Tier Rx Plans'!$J$31,IF($N50="ACA-P",'2020 GTCMHIC Metal Level Plans'!$D$30,IF($N50="ACA-G",'2020 GTCMHIC Metal Level Plans'!$D$35,IF($N50="ACA-S",'2020 GTCMHIC Metal Level Plans'!$D$40,IF($N50="ACA-B",'2020 GTCMHIC Metal Level Plans'!$D$45," ")))))))))))))</f>
        <v>193.56897301560002</v>
      </c>
      <c r="AA50" s="169">
        <f t="shared" si="3"/>
        <v>951.66653400000007</v>
      </c>
      <c r="AB50" s="19"/>
    </row>
    <row r="51" spans="1:28" s="6" customFormat="1" ht="20.100000000000001" customHeight="1" x14ac:dyDescent="0.2">
      <c r="A51" s="304"/>
      <c r="B51" s="304"/>
      <c r="C51" s="310"/>
      <c r="D51" s="306" t="s">
        <v>65</v>
      </c>
      <c r="E51" s="165" t="s">
        <v>191</v>
      </c>
      <c r="F51" s="165" t="s">
        <v>194</v>
      </c>
      <c r="G51" s="165" t="s">
        <v>101</v>
      </c>
      <c r="H51" s="166">
        <v>5</v>
      </c>
      <c r="I51" s="166">
        <v>20</v>
      </c>
      <c r="J51" s="166">
        <v>35</v>
      </c>
      <c r="K51" s="166">
        <v>10</v>
      </c>
      <c r="L51" s="166">
        <v>40</v>
      </c>
      <c r="M51" s="166">
        <v>70</v>
      </c>
      <c r="N51" s="166" t="s">
        <v>41</v>
      </c>
      <c r="O51" s="167" t="s">
        <v>54</v>
      </c>
      <c r="P51" s="166">
        <v>10</v>
      </c>
      <c r="Q51" s="166" t="s">
        <v>23</v>
      </c>
      <c r="R51" s="166" t="s">
        <v>23</v>
      </c>
      <c r="S51" s="166">
        <v>1000</v>
      </c>
      <c r="T51" s="166">
        <v>3000</v>
      </c>
      <c r="U51" s="167" t="s">
        <v>32</v>
      </c>
      <c r="V51" s="168">
        <f>IF($U51="MM1",'2020 GTCMHIC Indemnity Plans'!$D$25,IF($U51="MM2",'2020 GTCMHIC Indemnity Plans'!$F$25,IF($U51="MM3",'2020 GTCMHIC Indemnity Plans'!$H$25,IF($U51="MM5",'2020 GTCMHIC Indemnity Plans'!$J$25,IF($U51="MM6",'2020 GTCMHIC Comprehensive Plan'!$D$25,IF($U51="MM7",'2020 GTCMHIC Indemnity Plans'!$L$25,IF($U51="PPO1",'2020 GTMHIC PPO Plans'!$D$25,IF($U51="PPO2",'2020 GTMHIC PPO Plans'!$F$25,IF($U51="PPO3",'2020 GTMHIC PPO Plans'!$H$25,IF($U51="PPOT",'2020 GTMHIC PPO Plans'!$J$25,IF($U51="ACA-P",'2020 GTCMHIC Metal Level Plans'!$C$29,IF($U51="ACA-G",'2020 GTCMHIC Metal Level Plans'!$C$34,IF($U51="ACA-S",'2020 GTCMHIC Metal Level Plans'!$C$39,IF($U51="ACA-B",'2020 GTCMHIC Metal Level Plans'!$C$44," "))))))))))))))</f>
        <v>772.18</v>
      </c>
      <c r="W51" s="168">
        <f>IF($N51="3T3",'2020 GTCMHIC 3-Tier Rx Plans'!$C$30,IF($N51="3T5a",'2020 GTCMHIC 3-Tier Rx Plans'!$D$30,IF($N51="3T6",'2020 GTCMHIC 3-Tier Rx Plans'!$E$30,IF($N51="3T7",'2020 GTCMHIC 3-Tier Rx Plans'!$F$30,IF($N51="3T8",#REF!,IF($N51="3T9",'2020 GTCMHIC 3-Tier Rx Plans'!$G$30,IF($N51="3T10",'2020 GTCMHIC 3-Tier Rx Plans'!$H$30,IF($N51="3T11",'2020 GTCMHIC 3-Tier Rx Plans'!$I$30,IF($N51="3T13",'2020 GTCMHIC 3-Tier Rx Plans'!$J$30,IF($N51="ACA-P",'2020 GTCMHIC Metal Level Plans'!$C$30,IF($N51="ACA-G",'2020 GTCMHIC Metal Level Plans'!$C$35,IF($N51="ACA-S",'2020 GTCMHIC Metal Level Plans'!$C$40,IF($N51="ACA-B",'2020 GTCMHIC Metal Level Plans'!$C$45," ")))))))))))))</f>
        <v>195.29</v>
      </c>
      <c r="X51" s="168">
        <f t="shared" si="2"/>
        <v>967.46999999999991</v>
      </c>
      <c r="Y51" s="168">
        <f>IF($U51="MM1",'2020 GTCMHIC Indemnity Plans'!$D$26,IF($U51="MM2",'2020 GTCMHIC Indemnity Plans'!$F$26,IF($U51="MM3",'2020 GTCMHIC Indemnity Plans'!$H$26,IF($U51="MM4",#REF!,IF($U51="MM5",'2020 GTCMHIC Indemnity Plans'!$J$26,IF($U51="MM6",'2020 GTCMHIC Comprehensive Plan'!$D$26,IF($U51="MM7",'2020 GTCMHIC Indemnity Plans'!$L$26,IF($U51="PPO1",'2020 GTMHIC PPO Plans'!$D$26,IF($U51="PPO2",'2020 GTMHIC PPO Plans'!$F$26,IF($U51="PPO3",'2020 GTMHIC PPO Plans'!$H$26,IF($U51="PPOT",'2020 GTMHIC PPO Plans'!$J$26,IF($U51="ACA-P",'2020 GTCMHIC Metal Level Plans'!$D$29,IF($U51="ACA-G",'2020 GTCMHIC Metal Level Plans'!$D$34,IF($U51="ACA-S",'2020 GTCMHIC Metal Level Plans'!$D$39,IF($U51="ACA-B",'2020 GTCMHIC Metal Level Plans'!$D$44," ")))))))))))))))</f>
        <v>1671.35</v>
      </c>
      <c r="Z51" s="168">
        <f>IF($N51="3T3",'2020 GTCMHIC 3-Tier Rx Plans'!$C$31,IF($N51="3T5a",'2020 GTCMHIC 3-Tier Rx Plans'!$D$31,IF($N51="3T6",'2020 GTCMHIC 3-Tier Rx Plans'!$E$31,IF($N51="3T7",'2020 GTCMHIC 3-Tier Rx Plans'!$F$31,IF($N51="3T8",#REF!,IF($N51="3T9",'2020 GTCMHIC 3-Tier Rx Plans'!$G$31,IF($N51="3T10",'2020 GTCMHIC 3-Tier Rx Plans'!$H$31,IF($N51="3T11",'2020 GTCMHIC 3-Tier Rx Plans'!$I$31,IF($N51="3T13",'2020 GTCMHIC 3-Tier Rx Plans'!$J$31,IF($N51="ACA-P",'2020 GTCMHIC Metal Level Plans'!$D$30,IF($N51="ACA-G",'2020 GTCMHIC Metal Level Plans'!$D$35,IF($N51="ACA-S",'2020 GTCMHIC Metal Level Plans'!$D$40,IF($N51="ACA-B",'2020 GTCMHIC Metal Level Plans'!$D$45," ")))))))))))))</f>
        <v>423.33</v>
      </c>
      <c r="AA51" s="168">
        <f t="shared" si="3"/>
        <v>2094.6799999999998</v>
      </c>
      <c r="AB51" s="19"/>
    </row>
    <row r="52" spans="1:28" s="6" customFormat="1" ht="20.100000000000001" customHeight="1" x14ac:dyDescent="0.2">
      <c r="A52" s="304"/>
      <c r="B52" s="304"/>
      <c r="C52" s="310"/>
      <c r="D52" s="306"/>
      <c r="E52" s="165" t="s">
        <v>193</v>
      </c>
      <c r="F52" s="165" t="s">
        <v>194</v>
      </c>
      <c r="G52" s="165" t="s">
        <v>205</v>
      </c>
      <c r="H52" s="166">
        <v>5</v>
      </c>
      <c r="I52" s="166">
        <v>20</v>
      </c>
      <c r="J52" s="166">
        <v>35</v>
      </c>
      <c r="K52" s="166">
        <v>10</v>
      </c>
      <c r="L52" s="166">
        <v>40</v>
      </c>
      <c r="M52" s="166">
        <v>70</v>
      </c>
      <c r="N52" s="166" t="s">
        <v>41</v>
      </c>
      <c r="O52" s="167" t="s">
        <v>47</v>
      </c>
      <c r="P52" s="166" t="s">
        <v>23</v>
      </c>
      <c r="Q52" s="166">
        <v>100</v>
      </c>
      <c r="R52" s="166">
        <v>200</v>
      </c>
      <c r="S52" s="166">
        <v>200</v>
      </c>
      <c r="T52" s="166">
        <v>400</v>
      </c>
      <c r="U52" s="167" t="s">
        <v>36</v>
      </c>
      <c r="V52" s="168">
        <f>IF($U52="MM1",'2020 GTCMHIC Indemnity Plans'!$D$25,IF($U52="MM2",'2020 GTCMHIC Indemnity Plans'!$F$25,IF($U52="MM3",'2020 GTCMHIC Indemnity Plans'!$H$25,IF($U52="MM5",'2020 GTCMHIC Indemnity Plans'!$J$25,IF($U52="MM6",'2020 GTCMHIC Comprehensive Plan'!$D$25,IF($U52="MM7",'2020 GTCMHIC Indemnity Plans'!$L$25,IF($U52="PPO1",'2020 GTMHIC PPO Plans'!$D$25,IF($U52="PPO2",'2020 GTMHIC PPO Plans'!$F$25,IF($U52="PPO3",'2020 GTMHIC PPO Plans'!$H$25,IF($U52="PPOT",'2020 GTMHIC PPO Plans'!$J$25,IF($U52="ACA-P",'2020 GTCMHIC Metal Level Plans'!$C$29,IF($U52="ACA-G",'2020 GTCMHIC Metal Level Plans'!$C$34,IF($U52="ACA-S",'2020 GTCMHIC Metal Level Plans'!$C$39,IF($U52="ACA-B",'2020 GTCMHIC Metal Level Plans'!$C$44," "))))))))))))))</f>
        <v>787.82</v>
      </c>
      <c r="W52" s="168">
        <f>IF($N52="3T3",'2020 GTCMHIC 3-Tier Rx Plans'!$C$30,IF($N52="3T5a",'2020 GTCMHIC 3-Tier Rx Plans'!$D$30,IF($N52="3T6",'2020 GTCMHIC 3-Tier Rx Plans'!$E$30,IF($N52="3T7",'2020 GTCMHIC 3-Tier Rx Plans'!$F$30,IF($N52="3T8",#REF!,IF($N52="3T9",'2020 GTCMHIC 3-Tier Rx Plans'!$G$30,IF($N52="3T10",'2020 GTCMHIC 3-Tier Rx Plans'!$H$30,IF($N52="3T11",'2020 GTCMHIC 3-Tier Rx Plans'!$I$30,IF($N52="3T13",'2020 GTCMHIC 3-Tier Rx Plans'!$J$30,IF($N52="ACA-P",'2020 GTCMHIC Metal Level Plans'!$C$30,IF($N52="ACA-G",'2020 GTCMHIC Metal Level Plans'!$C$35,IF($N52="ACA-S",'2020 GTCMHIC Metal Level Plans'!$C$40,IF($N52="ACA-B",'2020 GTCMHIC Metal Level Plans'!$C$45," ")))))))))))))</f>
        <v>195.29</v>
      </c>
      <c r="X52" s="168">
        <f t="shared" si="2"/>
        <v>983.11</v>
      </c>
      <c r="Y52" s="168">
        <f>IF($U52="MM1",'2020 GTCMHIC Indemnity Plans'!$D$26,IF($U52="MM2",'2020 GTCMHIC Indemnity Plans'!$F$26,IF($U52="MM3",'2020 GTCMHIC Indemnity Plans'!$H$26,IF($U52="MM4",#REF!,IF($U52="MM5",'2020 GTCMHIC Indemnity Plans'!$J$26,IF($U52="MM6",'2020 GTCMHIC Comprehensive Plan'!$D$26,IF($U52="MM7",'2020 GTCMHIC Indemnity Plans'!$L$26,IF($U52="PPO1",'2020 GTMHIC PPO Plans'!$D$26,IF($U52="PPO2",'2020 GTMHIC PPO Plans'!$F$26,IF($U52="PPO3",'2020 GTMHIC PPO Plans'!$H$26,IF($U52="PPOT",'2020 GTMHIC PPO Plans'!$J$26,IF($U52="ACA-P",'2020 GTCMHIC Metal Level Plans'!$D$29,IF($U52="ACA-G",'2020 GTCMHIC Metal Level Plans'!$D$34,IF($U52="ACA-S",'2020 GTCMHIC Metal Level Plans'!$D$39,IF($U52="ACA-B",'2020 GTCMHIC Metal Level Plans'!$D$44," ")))))))))))))))</f>
        <v>1707.55</v>
      </c>
      <c r="Z52" s="168">
        <f>IF($N52="3T3",'2020 GTCMHIC 3-Tier Rx Plans'!$C$31,IF($N52="3T5a",'2020 GTCMHIC 3-Tier Rx Plans'!$D$31,IF($N52="3T6",'2020 GTCMHIC 3-Tier Rx Plans'!$E$31,IF($N52="3T7",'2020 GTCMHIC 3-Tier Rx Plans'!$F$31,IF($N52="3T8",#REF!,IF($N52="3T9",'2020 GTCMHIC 3-Tier Rx Plans'!$G$31,IF($N52="3T10",'2020 GTCMHIC 3-Tier Rx Plans'!$H$31,IF($N52="3T11",'2020 GTCMHIC 3-Tier Rx Plans'!$I$31,IF($N52="3T13",'2020 GTCMHIC 3-Tier Rx Plans'!$J$31,IF($N52="ACA-P",'2020 GTCMHIC Metal Level Plans'!$D$30,IF($N52="ACA-G",'2020 GTCMHIC Metal Level Plans'!$D$35,IF($N52="ACA-S",'2020 GTCMHIC Metal Level Plans'!$D$40,IF($N52="ACA-B",'2020 GTCMHIC Metal Level Plans'!$D$45," ")))))))))))))</f>
        <v>423.33</v>
      </c>
      <c r="AA52" s="168">
        <f t="shared" si="3"/>
        <v>2130.88</v>
      </c>
      <c r="AB52" s="19"/>
    </row>
    <row r="53" spans="1:28" s="6" customFormat="1" ht="20.100000000000001" customHeight="1" x14ac:dyDescent="0.2">
      <c r="A53" s="304"/>
      <c r="B53" s="304"/>
      <c r="C53" s="310"/>
      <c r="D53" s="306"/>
      <c r="E53" s="165" t="s">
        <v>179</v>
      </c>
      <c r="F53" s="165" t="s">
        <v>194</v>
      </c>
      <c r="G53" s="165" t="s">
        <v>356</v>
      </c>
      <c r="H53" s="166">
        <v>5</v>
      </c>
      <c r="I53" s="166">
        <v>35</v>
      </c>
      <c r="J53" s="166">
        <v>70</v>
      </c>
      <c r="K53" s="166">
        <v>10</v>
      </c>
      <c r="L53" s="166">
        <v>70</v>
      </c>
      <c r="M53" s="166">
        <v>140</v>
      </c>
      <c r="N53" s="167" t="s">
        <v>70</v>
      </c>
      <c r="O53" s="167" t="s">
        <v>93</v>
      </c>
      <c r="P53" s="166" t="s">
        <v>220</v>
      </c>
      <c r="Q53" s="166" t="s">
        <v>23</v>
      </c>
      <c r="R53" s="166" t="s">
        <v>23</v>
      </c>
      <c r="S53" s="166">
        <v>2000</v>
      </c>
      <c r="T53" s="166">
        <v>6000</v>
      </c>
      <c r="U53" s="167" t="s">
        <v>70</v>
      </c>
      <c r="V53" s="169">
        <f>IF($U53="MM1",'2020 GTCMHIC Indemnity Plans'!$D$25,IF($U53="MM2",'2020 GTCMHIC Indemnity Plans'!$F$25,IF($U53="MM3",'2020 GTCMHIC Indemnity Plans'!$H$25,IF($U53="MM5",'2020 GTCMHIC Indemnity Plans'!$J$25,IF($U53="MM6",'2020 GTCMHIC Comprehensive Plan'!$D$25,IF($U53="MM7",'2020 GTCMHIC Indemnity Plans'!$L$25,IF($U53="PPO1",'2020 GTMHIC PPO Plans'!$D$25,IF($U53="PPO2",'2020 GTMHIC PPO Plans'!$F$25,IF($U53="PPO3",'2020 GTMHIC PPO Plans'!$H$25,IF($U53="PPOT",'2020 GTMHIC PPO Plans'!$J$25,IF($U53="ACA-P",'2020 GTCMHIC Metal Level Plans'!$C$29,IF($U53="ACA-G",'2020 GTCMHIC Metal Level Plans'!$C$34,IF($U53="ACA-S",'2020 GTCMHIC Metal Level Plans'!$C$39,IF($U53="ACA-B",'2020 GTCMHIC Metal Level Plans'!$C$44," "))))))))))))))</f>
        <v>526.68320894280009</v>
      </c>
      <c r="W53" s="169">
        <f>IF($N53="3T3",'2020 GTCMHIC 3-Tier Rx Plans'!$C$30,IF($N53="3T5a",'2020 GTCMHIC 3-Tier Rx Plans'!$D$30,IF($N53="3T6",'2020 GTCMHIC 3-Tier Rx Plans'!$E$30,IF($N53="3T7",'2020 GTCMHIC 3-Tier Rx Plans'!$F$30,IF($N53="3T8",#REF!,IF($N53="3T9",'2020 GTCMHIC 3-Tier Rx Plans'!$G$30,IF($N53="3T10",'2020 GTCMHIC 3-Tier Rx Plans'!$H$30,IF($N53="3T11",'2020 GTCMHIC 3-Tier Rx Plans'!$I$30,IF($N53="3T13",'2020 GTCMHIC 3-Tier Rx Plans'!$J$30,IF($N53="ACA-P",'2020 GTCMHIC Metal Level Plans'!$C$30,IF($N53="ACA-G",'2020 GTCMHIC Metal Level Plans'!$C$35,IF($N53="ACA-S",'2020 GTCMHIC Metal Level Plans'!$C$40,IF($N53="ACA-B",'2020 GTCMHIC Metal Level Plans'!$C$45," ")))))))))))))</f>
        <v>134.48074905720003</v>
      </c>
      <c r="X53" s="168">
        <f t="shared" si="2"/>
        <v>661.16395800000009</v>
      </c>
      <c r="Y53" s="169">
        <f>IF($U53="MM1",'2020 GTCMHIC Indemnity Plans'!$D$26,IF($U53="MM2",'2020 GTCMHIC Indemnity Plans'!$F$26,IF($U53="MM3",'2020 GTCMHIC Indemnity Plans'!$H$26,IF($U53="MM4",#REF!,IF($U53="MM5",'2020 GTCMHIC Indemnity Plans'!$J$26,IF($U53="MM6",'2020 GTCMHIC Comprehensive Plan'!$D$26,IF($U53="MM7",'2020 GTCMHIC Indemnity Plans'!$L$26,IF($U53="PPO1",'2020 GTMHIC PPO Plans'!$D$26,IF($U53="PPO2",'2020 GTMHIC PPO Plans'!$F$26,IF($U53="PPO3",'2020 GTMHIC PPO Plans'!$H$26,IF($U53="PPOT",'2020 GTMHIC PPO Plans'!$J$26,IF($U53="ACA-P",'2020 GTCMHIC Metal Level Plans'!$D$29,IF($U53="ACA-G",'2020 GTCMHIC Metal Level Plans'!$D$34,IF($U53="ACA-S",'2020 GTCMHIC Metal Level Plans'!$D$39,IF($U53="ACA-B",'2020 GTCMHIC Metal Level Plans'!$D$44," ")))))))))))))))</f>
        <v>1369.3873038300001</v>
      </c>
      <c r="Z53" s="169">
        <f>IF($N53="3T3",'2020 GTCMHIC 3-Tier Rx Plans'!$C$31,IF($N53="3T5a",'2020 GTCMHIC 3-Tier Rx Plans'!$D$31,IF($N53="3T6",'2020 GTCMHIC 3-Tier Rx Plans'!$E$31,IF($N53="3T7",'2020 GTCMHIC 3-Tier Rx Plans'!$F$31,IF($N53="3T8",#REF!,IF($N53="3T9",'2020 GTCMHIC 3-Tier Rx Plans'!$G$31,IF($N53="3T10",'2020 GTCMHIC 3-Tier Rx Plans'!$H$31,IF($N53="3T11",'2020 GTCMHIC 3-Tier Rx Plans'!$I$31,IF($N53="3T13",'2020 GTCMHIC 3-Tier Rx Plans'!$J$31,IF($N53="ACA-P",'2020 GTCMHIC Metal Level Plans'!$D$30,IF($N53="ACA-G",'2020 GTCMHIC Metal Level Plans'!$D$35,IF($N53="ACA-S",'2020 GTCMHIC Metal Level Plans'!$D$40,IF($N53="ACA-B",'2020 GTCMHIC Metal Level Plans'!$D$45," ")))))))))))))</f>
        <v>349.65274617</v>
      </c>
      <c r="AA53" s="169">
        <f t="shared" si="3"/>
        <v>1719.0400500000001</v>
      </c>
      <c r="AB53" s="19"/>
    </row>
    <row r="54" spans="1:28" s="6" customFormat="1" ht="20.100000000000001" customHeight="1" x14ac:dyDescent="0.2">
      <c r="A54" s="304"/>
      <c r="B54" s="304"/>
      <c r="C54" s="310"/>
      <c r="D54" s="306"/>
      <c r="E54" s="165" t="s">
        <v>242</v>
      </c>
      <c r="F54" s="165" t="s">
        <v>194</v>
      </c>
      <c r="G54" s="165" t="s">
        <v>353</v>
      </c>
      <c r="H54" s="166">
        <v>5</v>
      </c>
      <c r="I54" s="166">
        <v>35</v>
      </c>
      <c r="J54" s="166">
        <v>70</v>
      </c>
      <c r="K54" s="166">
        <v>10</v>
      </c>
      <c r="L54" s="166">
        <v>70</v>
      </c>
      <c r="M54" s="166">
        <v>140</v>
      </c>
      <c r="N54" s="167" t="s">
        <v>208</v>
      </c>
      <c r="O54" s="167" t="s">
        <v>245</v>
      </c>
      <c r="P54" s="170">
        <v>0.2</v>
      </c>
      <c r="Q54" s="166">
        <v>1400</v>
      </c>
      <c r="R54" s="166">
        <v>2800</v>
      </c>
      <c r="S54" s="166">
        <v>3000</v>
      </c>
      <c r="T54" s="166">
        <v>6000</v>
      </c>
      <c r="U54" s="167" t="s">
        <v>208</v>
      </c>
      <c r="V54" s="168">
        <f>IF($U54="MM1",'2020 GTCMHIC Indemnity Plans'!$D$25,IF($U54="MM2",'2020 GTCMHIC Indemnity Plans'!$F$25,IF($U54="MM3",'2020 GTCMHIC Indemnity Plans'!$H$25,IF($U54="MM5",'2020 GTCMHIC Indemnity Plans'!$J$25,IF($U54="MM6",'2020 GTCMHIC Comprehensive Plan'!$D$25,IF($U54="MM7",'2020 GTCMHIC Indemnity Plans'!$L$25,IF($U54="PPO1",'2020 GTMHIC PPO Plans'!$D$25,IF($U54="PPO2",'2020 GTMHIC PPO Plans'!$F$25,IF($U54="PPO3",'2020 GTMHIC PPO Plans'!$H$25,IF($U54="PPOT",'2020 GTMHIC PPO Plans'!$J$25,IF($U54="ACA-P",'2020 GTCMHIC Metal Level Plans'!$C$29,IF($U54="ACA-G",'2020 GTCMHIC Metal Level Plans'!$C$34,IF($U54="ACA-S",'2020 GTCMHIC Metal Level Plans'!$C$39,IF($U54="ACA-B",'2020 GTCMHIC Metal Level Plans'!$C$44," "))))))))))))))</f>
        <v>455.45974113965275</v>
      </c>
      <c r="W54" s="168">
        <f>IF($N54="3T3",'2020 GTCMHIC 3-Tier Rx Plans'!$C$30,IF($N54="3T5a",'2020 GTCMHIC 3-Tier Rx Plans'!$D$30,IF($N54="3T6",'2020 GTCMHIC 3-Tier Rx Plans'!$E$30,IF($N54="3T7",'2020 GTCMHIC 3-Tier Rx Plans'!$F$30,IF($N54="3T8",#REF!,IF($N54="3T9",'2020 GTCMHIC 3-Tier Rx Plans'!$G$30,IF($N54="3T10",'2020 GTCMHIC 3-Tier Rx Plans'!$H$30,IF($N54="3T11",'2020 GTCMHIC 3-Tier Rx Plans'!$I$30,IF($N54="3T13",'2020 GTCMHIC 3-Tier Rx Plans'!$J$30,IF($N54="ACA-P",'2020 GTCMHIC Metal Level Plans'!$C$30,IF($N54="ACA-G",'2020 GTCMHIC Metal Level Plans'!$C$35,IF($N54="ACA-S",'2020 GTCMHIC Metal Level Plans'!$C$40,IF($N54="ACA-B",'2020 GTCMHIC Metal Level Plans'!$C$45," ")))))))))))))</f>
        <v>116.2948924777873</v>
      </c>
      <c r="X54" s="168">
        <f t="shared" ref="X54:X56" si="14">+V54+W54</f>
        <v>571.75463361744005</v>
      </c>
      <c r="Y54" s="168">
        <f>IF($U54="MM1",'2020 GTCMHIC Indemnity Plans'!$D$26,IF($U54="MM2",'2020 GTCMHIC Indemnity Plans'!$F$26,IF($U54="MM3",'2020 GTCMHIC Indemnity Plans'!$H$26,IF($U54="MM4",#REF!,IF($U54="MM5",'2020 GTCMHIC Indemnity Plans'!$J$26,IF($U54="MM6",'2020 GTCMHIC Comprehensive Plan'!$D$26,IF($U54="MM7",'2020 GTCMHIC Indemnity Plans'!$L$26,IF($U54="PPO1",'2020 GTMHIC PPO Plans'!$D$26,IF($U54="PPO2",'2020 GTMHIC PPO Plans'!$F$26,IF($U54="PPO3",'2020 GTMHIC PPO Plans'!$H$26,IF($U54="PPOT",'2020 GTMHIC PPO Plans'!$J$26,IF($U54="ACA-P",'2020 GTCMHIC Metal Level Plans'!$D$29,IF($U54="ACA-G",'2020 GTCMHIC Metal Level Plans'!$D$34,IF($U54="ACA-S",'2020 GTCMHIC Metal Level Plans'!$D$39,IF($U54="ACA-B",'2020 GTCMHIC Metal Level Plans'!$D$44," ")))))))))))))))</f>
        <v>1184.1917006190924</v>
      </c>
      <c r="Z54" s="168">
        <f>IF($N54="3T3",'2020 GTCMHIC 3-Tier Rx Plans'!$C$31,IF($N54="3T5a",'2020 GTCMHIC 3-Tier Rx Plans'!$D$31,IF($N54="3T6",'2020 GTCMHIC 3-Tier Rx Plans'!$E$31,IF($N54="3T7",'2020 GTCMHIC 3-Tier Rx Plans'!$F$31,IF($N54="3T8",#REF!,IF($N54="3T9",'2020 GTCMHIC 3-Tier Rx Plans'!$G$31,IF($N54="3T10",'2020 GTCMHIC 3-Tier Rx Plans'!$H$31,IF($N54="3T11",'2020 GTCMHIC 3-Tier Rx Plans'!$I$31,IF($N54="3T13",'2020 GTCMHIC 3-Tier Rx Plans'!$J$31,IF($N54="ACA-P",'2020 GTCMHIC Metal Level Plans'!$D$30,IF($N54="ACA-G",'2020 GTCMHIC Metal Level Plans'!$D$35,IF($N54="ACA-S",'2020 GTCMHIC Metal Level Plans'!$D$40,IF($N54="ACA-B",'2020 GTCMHIC Metal Level Plans'!$D$45," ")))))))))))))</f>
        <v>302.36579450906777</v>
      </c>
      <c r="AA54" s="168">
        <f t="shared" ref="AA54:AA56" si="15">+Y54+Z54</f>
        <v>1486.5574951281601</v>
      </c>
      <c r="AB54" s="19"/>
    </row>
    <row r="55" spans="1:28" s="6" customFormat="1" ht="20.100000000000001" customHeight="1" x14ac:dyDescent="0.2">
      <c r="A55" s="304"/>
      <c r="B55" s="304"/>
      <c r="C55" s="310"/>
      <c r="D55" s="306"/>
      <c r="E55" s="165" t="s">
        <v>243</v>
      </c>
      <c r="F55" s="165" t="s">
        <v>194</v>
      </c>
      <c r="G55" s="165" t="s">
        <v>360</v>
      </c>
      <c r="H55" s="166">
        <v>5</v>
      </c>
      <c r="I55" s="166">
        <v>35</v>
      </c>
      <c r="J55" s="166">
        <v>70</v>
      </c>
      <c r="K55" s="166">
        <v>10</v>
      </c>
      <c r="L55" s="166">
        <v>70</v>
      </c>
      <c r="M55" s="166">
        <v>140</v>
      </c>
      <c r="N55" s="167" t="s">
        <v>247</v>
      </c>
      <c r="O55" s="167" t="s">
        <v>246</v>
      </c>
      <c r="P55" s="170">
        <v>0.2</v>
      </c>
      <c r="Q55" s="166">
        <v>2200</v>
      </c>
      <c r="R55" s="166">
        <v>4400</v>
      </c>
      <c r="S55" s="166">
        <v>6000</v>
      </c>
      <c r="T55" s="166">
        <v>12000</v>
      </c>
      <c r="U55" s="167" t="s">
        <v>247</v>
      </c>
      <c r="V55" s="168">
        <f>IF($U55="MM1",'2020 GTCMHIC Indemnity Plans'!$D$25,IF($U55="MM2",'2020 GTCMHIC Indemnity Plans'!$F$25,IF($U55="MM3",'2020 GTCMHIC Indemnity Plans'!$H$25,IF($U55="MM5",'2020 GTCMHIC Indemnity Plans'!$J$25,IF($U55="MM6",'2020 GTCMHIC Comprehensive Plan'!$D$25,IF($U55="MM7",'2020 GTCMHIC Indemnity Plans'!$L$25,IF($U55="PPO1",'2020 GTMHIC PPO Plans'!$D$25,IF($U55="PPO2",'2020 GTMHIC PPO Plans'!$F$25,IF($U55="PPO3",'2020 GTMHIC PPO Plans'!$H$25,IF($U55="PPOT",'2020 GTMHIC PPO Plans'!$J$25,IF($U55="ACA-P",'2020 GTCMHIC Metal Level Plans'!$C$29,IF($U55="ACA-G",'2020 GTCMHIC Metal Level Plans'!$C$34,IF($U55="ACA-S",'2020 GTCMHIC Metal Level Plans'!$C$39,IF($U55="ACA-B",'2020 GTCMHIC Metal Level Plans'!$C$44," "))))))))))))))</f>
        <v>355.63425739604907</v>
      </c>
      <c r="W55" s="168">
        <f>IF($N55="3T3",'2020 GTCMHIC 3-Tier Rx Plans'!$C$30,IF($N55="3T5a",'2020 GTCMHIC 3-Tier Rx Plans'!$D$30,IF($N55="3T6",'2020 GTCMHIC 3-Tier Rx Plans'!$E$30,IF($N55="3T7",'2020 GTCMHIC 3-Tier Rx Plans'!$F$30,IF($N55="3T8",#REF!,IF($N55="3T9",'2020 GTCMHIC 3-Tier Rx Plans'!$G$30,IF($N55="3T10",'2020 GTCMHIC 3-Tier Rx Plans'!$H$30,IF($N55="3T11",'2020 GTCMHIC 3-Tier Rx Plans'!$I$30,IF($N55="3T13",'2020 GTCMHIC 3-Tier Rx Plans'!$J$30,IF($N55="ACA-P",'2020 GTCMHIC Metal Level Plans'!$C$30,IF($N55="ACA-G",'2020 GTCMHIC Metal Level Plans'!$C$35,IF($N55="ACA-S",'2020 GTCMHIC Metal Level Plans'!$C$40,IF($N55="ACA-B",'2020 GTCMHIC Metal Level Plans'!$C$45," ")))))))))))))</f>
        <v>90.805935167406943</v>
      </c>
      <c r="X55" s="168">
        <f t="shared" si="14"/>
        <v>446.44019256345598</v>
      </c>
      <c r="Y55" s="168">
        <f>IF($U55="MM1",'2020 GTCMHIC Indemnity Plans'!$D$26,IF($U55="MM2",'2020 GTCMHIC Indemnity Plans'!$F$26,IF($U55="MM3",'2020 GTCMHIC Indemnity Plans'!$H$26,IF($U55="MM4",#REF!,IF($U55="MM5",'2020 GTCMHIC Indemnity Plans'!$J$26,IF($U55="MM6",'2020 GTCMHIC Comprehensive Plan'!$D$26,IF($U55="MM7",'2020 GTCMHIC Indemnity Plans'!$L$26,IF($U55="PPO1",'2020 GTMHIC PPO Plans'!$D$26,IF($U55="PPO2",'2020 GTMHIC PPO Plans'!$F$26,IF($U55="PPO3",'2020 GTMHIC PPO Plans'!$H$26,IF($U55="PPOT",'2020 GTMHIC PPO Plans'!$J$26,IF($U55="ACA-P",'2020 GTCMHIC Metal Level Plans'!$D$29,IF($U55="ACA-G",'2020 GTCMHIC Metal Level Plans'!$D$34,IF($U55="ACA-S",'2020 GTCMHIC Metal Level Plans'!$D$39,IF($U55="ACA-B",'2020 GTCMHIC Metal Level Plans'!$D$44," ")))))))))))))))</f>
        <v>924.63487791857847</v>
      </c>
      <c r="Z55" s="168">
        <f>IF($N55="3T3",'2020 GTCMHIC 3-Tier Rx Plans'!$C$31,IF($N55="3T5a",'2020 GTCMHIC 3-Tier Rx Plans'!$D$31,IF($N55="3T6",'2020 GTCMHIC 3-Tier Rx Plans'!$E$31,IF($N55="3T7",'2020 GTCMHIC 3-Tier Rx Plans'!$F$31,IF($N55="3T8",#REF!,IF($N55="3T9",'2020 GTCMHIC 3-Tier Rx Plans'!$G$31,IF($N55="3T10",'2020 GTCMHIC 3-Tier Rx Plans'!$H$31,IF($N55="3T11",'2020 GTCMHIC 3-Tier Rx Plans'!$I$31,IF($N55="3T13",'2020 GTCMHIC 3-Tier Rx Plans'!$J$31,IF($N55="ACA-P",'2020 GTCMHIC Metal Level Plans'!$D$30,IF($N55="ACA-G",'2020 GTCMHIC Metal Level Plans'!$D$35,IF($N55="ACA-S",'2020 GTCMHIC Metal Level Plans'!$D$40,IF($N55="ACA-B",'2020 GTCMHIC Metal Level Plans'!$D$45," ")))))))))))))</f>
        <v>236.09180789434956</v>
      </c>
      <c r="AA55" s="168">
        <f t="shared" si="15"/>
        <v>1160.7266858129281</v>
      </c>
      <c r="AB55" s="19"/>
    </row>
    <row r="56" spans="1:28" s="6" customFormat="1" ht="20.100000000000001" customHeight="1" x14ac:dyDescent="0.2">
      <c r="A56" s="304"/>
      <c r="B56" s="304"/>
      <c r="C56" s="310"/>
      <c r="D56" s="306"/>
      <c r="E56" s="165" t="s">
        <v>244</v>
      </c>
      <c r="F56" s="165" t="s">
        <v>194</v>
      </c>
      <c r="G56" s="165" t="s">
        <v>357</v>
      </c>
      <c r="H56" s="166">
        <v>5</v>
      </c>
      <c r="I56" s="166">
        <v>35</v>
      </c>
      <c r="J56" s="166">
        <v>70</v>
      </c>
      <c r="K56" s="166">
        <v>10</v>
      </c>
      <c r="L56" s="166">
        <v>70</v>
      </c>
      <c r="M56" s="166">
        <v>140</v>
      </c>
      <c r="N56" s="167" t="s">
        <v>224</v>
      </c>
      <c r="O56" s="167" t="s">
        <v>223</v>
      </c>
      <c r="P56" s="170">
        <v>0</v>
      </c>
      <c r="Q56" s="171">
        <v>6550</v>
      </c>
      <c r="R56" s="171">
        <v>13100</v>
      </c>
      <c r="S56" s="166">
        <v>6550</v>
      </c>
      <c r="T56" s="166">
        <v>13100</v>
      </c>
      <c r="U56" s="167" t="s">
        <v>224</v>
      </c>
      <c r="V56" s="169">
        <f>IF($U56="MM1",'2020 GTCMHIC Indemnity Plans'!$D$25,IF($U56="MM2",'2020 GTCMHIC Indemnity Plans'!$F$25,IF($U56="MM3",'2020 GTCMHIC Indemnity Plans'!$H$25,IF($U56="MM5",'2020 GTCMHIC Indemnity Plans'!$J$25,IF($U56="MM6",'2020 GTCMHIC Comprehensive Plan'!$D$25,IF($U56="MM7",'2020 GTCMHIC Indemnity Plans'!$L$25,IF($U56="PPO1",'2020 GTMHIC PPO Plans'!$D$25,IF($U56="PPO2",'2020 GTMHIC PPO Plans'!$F$25,IF($U56="PPO3",'2020 GTMHIC PPO Plans'!$H$25,IF($U56="PPOT",'2020 GTMHIC PPO Plans'!$J$25,IF($U56="ACA-P",'2020 GTCMHIC Metal Level Plans'!$C$29,IF($U56="ACA-G",'2020 GTCMHIC Metal Level Plans'!$C$34,IF($U56="ACA-S",'2020 GTCMHIC Metal Level Plans'!$C$39,IF($U56="ACA-B",'2020 GTCMHIC Metal Level Plans'!$C$44," "))))))))))))))</f>
        <v>291.57879539880003</v>
      </c>
      <c r="W56" s="169">
        <f>IF($N56="3T3",'2020 GTCMHIC 3-Tier Rx Plans'!$C$30,IF($N56="3T5a",'2020 GTCMHIC 3-Tier Rx Plans'!$D$30,IF($N56="3T6",'2020 GTCMHIC 3-Tier Rx Plans'!$E$30,IF($N56="3T7",'2020 GTCMHIC 3-Tier Rx Plans'!$F$30,IF($N56="3T8",#REF!,IF($N56="3T9",'2020 GTCMHIC 3-Tier Rx Plans'!$G$30,IF($N56="3T10",'2020 GTCMHIC 3-Tier Rx Plans'!$H$30,IF($N56="3T11",'2020 GTCMHIC 3-Tier Rx Plans'!$I$30,IF($N56="3T13",'2020 GTCMHIC 3-Tier Rx Plans'!$J$30,IF($N56="ACA-P",'2020 GTCMHIC Metal Level Plans'!$C$30,IF($N56="ACA-G",'2020 GTCMHIC Metal Level Plans'!$C$35,IF($N56="ACA-S",'2020 GTCMHIC Metal Level Plans'!$C$40,IF($N56="ACA-B",'2020 GTCMHIC Metal Level Plans'!$C$45," ")))))))))))))</f>
        <v>74.450322601200014</v>
      </c>
      <c r="X56" s="169">
        <f t="shared" si="14"/>
        <v>366.02911800000004</v>
      </c>
      <c r="Y56" s="169">
        <f>IF($U56="MM1",'2020 GTCMHIC Indemnity Plans'!$D$26,IF($U56="MM2",'2020 GTCMHIC Indemnity Plans'!$F$26,IF($U56="MM3",'2020 GTCMHIC Indemnity Plans'!$H$26,IF($U56="MM4",#REF!,IF($U56="MM5",'2020 GTCMHIC Indemnity Plans'!$J$26,IF($U56="MM6",'2020 GTCMHIC Comprehensive Plan'!$D$26,IF($U56="MM7",'2020 GTCMHIC Indemnity Plans'!$L$26,IF($U56="PPO1",'2020 GTMHIC PPO Plans'!$D$26,IF($U56="PPO2",'2020 GTMHIC PPO Plans'!$F$26,IF($U56="PPO3",'2020 GTMHIC PPO Plans'!$H$26,IF($U56="PPOT",'2020 GTMHIC PPO Plans'!$J$26,IF($U56="ACA-P",'2020 GTCMHIC Metal Level Plans'!$D$29,IF($U56="ACA-G",'2020 GTCMHIC Metal Level Plans'!$D$34,IF($U56="ACA-S",'2020 GTCMHIC Metal Level Plans'!$D$39,IF($U56="ACA-B",'2020 GTCMHIC Metal Level Plans'!$D$44," ")))))))))))))))</f>
        <v>758.09756098440005</v>
      </c>
      <c r="Z56" s="169">
        <f>IF($N56="3T3",'2020 GTCMHIC 3-Tier Rx Plans'!$C$31,IF($N56="3T5a",'2020 GTCMHIC 3-Tier Rx Plans'!$D$31,IF($N56="3T6",'2020 GTCMHIC 3-Tier Rx Plans'!$E$31,IF($N56="3T7",'2020 GTCMHIC 3-Tier Rx Plans'!$F$31,IF($N56="3T8",#REF!,IF($N56="3T9",'2020 GTCMHIC 3-Tier Rx Plans'!$G$31,IF($N56="3T10",'2020 GTCMHIC 3-Tier Rx Plans'!$H$31,IF($N56="3T11",'2020 GTCMHIC 3-Tier Rx Plans'!$I$31,IF($N56="3T13",'2020 GTCMHIC 3-Tier Rx Plans'!$J$31,IF($N56="ACA-P",'2020 GTCMHIC Metal Level Plans'!$D$30,IF($N56="ACA-G",'2020 GTCMHIC Metal Level Plans'!$D$35,IF($N56="ACA-S",'2020 GTCMHIC Metal Level Plans'!$D$40,IF($N56="ACA-B",'2020 GTCMHIC Metal Level Plans'!$D$45," ")))))))))))))</f>
        <v>193.56897301560002</v>
      </c>
      <c r="AA56" s="169">
        <f t="shared" si="15"/>
        <v>951.66653400000007</v>
      </c>
      <c r="AB56" s="19"/>
    </row>
    <row r="57" spans="1:28" s="6" customFormat="1" ht="20.100000000000001" customHeight="1" x14ac:dyDescent="0.2">
      <c r="A57" s="304"/>
      <c r="B57" s="304"/>
      <c r="C57" s="310"/>
      <c r="D57" s="306" t="s">
        <v>64</v>
      </c>
      <c r="E57" s="165" t="s">
        <v>191</v>
      </c>
      <c r="F57" s="165" t="s">
        <v>195</v>
      </c>
      <c r="G57" s="165" t="s">
        <v>101</v>
      </c>
      <c r="H57" s="166">
        <v>5</v>
      </c>
      <c r="I57" s="166">
        <v>20</v>
      </c>
      <c r="J57" s="166">
        <v>35</v>
      </c>
      <c r="K57" s="166">
        <v>10</v>
      </c>
      <c r="L57" s="166">
        <v>40</v>
      </c>
      <c r="M57" s="166">
        <v>70</v>
      </c>
      <c r="N57" s="166" t="s">
        <v>41</v>
      </c>
      <c r="O57" s="167" t="s">
        <v>54</v>
      </c>
      <c r="P57" s="166">
        <v>10</v>
      </c>
      <c r="Q57" s="166" t="s">
        <v>23</v>
      </c>
      <c r="R57" s="166" t="s">
        <v>23</v>
      </c>
      <c r="S57" s="166">
        <v>1000</v>
      </c>
      <c r="T57" s="166">
        <v>3000</v>
      </c>
      <c r="U57" s="167" t="s">
        <v>32</v>
      </c>
      <c r="V57" s="168">
        <f>IF($U57="MM1",'2020 GTCMHIC Indemnity Plans'!$D$25,IF($U57="MM2",'2020 GTCMHIC Indemnity Plans'!$F$25,IF($U57="MM3",'2020 GTCMHIC Indemnity Plans'!$H$25,IF($U57="MM5",'2020 GTCMHIC Indemnity Plans'!$J$25,IF($U57="MM6",'2020 GTCMHIC Comprehensive Plan'!$D$25,IF($U57="MM7",'2020 GTCMHIC Indemnity Plans'!$L$25,IF($U57="PPO1",'2020 GTMHIC PPO Plans'!$D$25,IF($U57="PPO2",'2020 GTMHIC PPO Plans'!$F$25,IF($U57="PPO3",'2020 GTMHIC PPO Plans'!$H$25,IF($U57="PPOT",'2020 GTMHIC PPO Plans'!$J$25,IF($U57="ACA-P",'2020 GTCMHIC Metal Level Plans'!$C$29,IF($U57="ACA-G",'2020 GTCMHIC Metal Level Plans'!$C$34,IF($U57="ACA-S",'2020 GTCMHIC Metal Level Plans'!$C$39,IF($U57="ACA-B",'2020 GTCMHIC Metal Level Plans'!$C$44," "))))))))))))))</f>
        <v>772.18</v>
      </c>
      <c r="W57" s="168">
        <f>IF($N57="3T3",'2020 GTCMHIC 3-Tier Rx Plans'!$C$30,IF($N57="3T5a",'2020 GTCMHIC 3-Tier Rx Plans'!$D$30,IF($N57="3T6",'2020 GTCMHIC 3-Tier Rx Plans'!$E$30,IF($N57="3T7",'2020 GTCMHIC 3-Tier Rx Plans'!$F$30,IF($N57="3T8",#REF!,IF($N57="3T9",'2020 GTCMHIC 3-Tier Rx Plans'!$G$30,IF($N57="3T10",'2020 GTCMHIC 3-Tier Rx Plans'!$H$30,IF($N57="3T11",'2020 GTCMHIC 3-Tier Rx Plans'!$I$30,IF($N57="3T13",'2020 GTCMHIC 3-Tier Rx Plans'!$J$30,IF($N57="ACA-P",'2020 GTCMHIC Metal Level Plans'!$C$30,IF($N57="ACA-G",'2020 GTCMHIC Metal Level Plans'!$C$35,IF($N57="ACA-S",'2020 GTCMHIC Metal Level Plans'!$C$40,IF($N57="ACA-B",'2020 GTCMHIC Metal Level Plans'!$C$45," ")))))))))))))</f>
        <v>195.29</v>
      </c>
      <c r="X57" s="168">
        <f t="shared" si="2"/>
        <v>967.46999999999991</v>
      </c>
      <c r="Y57" s="168">
        <f>IF($U57="MM1",'2020 GTCMHIC Indemnity Plans'!$D$26,IF($U57="MM2",'2020 GTCMHIC Indemnity Plans'!$F$26,IF($U57="MM3",'2020 GTCMHIC Indemnity Plans'!$H$26,IF($U57="MM4",#REF!,IF($U57="MM5",'2020 GTCMHIC Indemnity Plans'!$J$26,IF($U57="MM6",'2020 GTCMHIC Comprehensive Plan'!$D$26,IF($U57="MM7",'2020 GTCMHIC Indemnity Plans'!$L$26,IF($U57="PPO1",'2020 GTMHIC PPO Plans'!$D$26,IF($U57="PPO2",'2020 GTMHIC PPO Plans'!$F$26,IF($U57="PPO3",'2020 GTMHIC PPO Plans'!$H$26,IF($U57="PPOT",'2020 GTMHIC PPO Plans'!$J$26,IF($U57="ACA-P",'2020 GTCMHIC Metal Level Plans'!$D$29,IF($U57="ACA-G",'2020 GTCMHIC Metal Level Plans'!$D$34,IF($U57="ACA-S",'2020 GTCMHIC Metal Level Plans'!$D$39,IF($U57="ACA-B",'2020 GTCMHIC Metal Level Plans'!$D$44," ")))))))))))))))</f>
        <v>1671.35</v>
      </c>
      <c r="Z57" s="168">
        <f>IF($N57="3T3",'2020 GTCMHIC 3-Tier Rx Plans'!$C$31,IF($N57="3T5a",'2020 GTCMHIC 3-Tier Rx Plans'!$D$31,IF($N57="3T6",'2020 GTCMHIC 3-Tier Rx Plans'!$E$31,IF($N57="3T7",'2020 GTCMHIC 3-Tier Rx Plans'!$F$31,IF($N57="3T8",#REF!,IF($N57="3T9",'2020 GTCMHIC 3-Tier Rx Plans'!$G$31,IF($N57="3T10",'2020 GTCMHIC 3-Tier Rx Plans'!$H$31,IF($N57="3T11",'2020 GTCMHIC 3-Tier Rx Plans'!$I$31,IF($N57="3T13",'2020 GTCMHIC 3-Tier Rx Plans'!$J$31,IF($N57="ACA-P",'2020 GTCMHIC Metal Level Plans'!$D$30,IF($N57="ACA-G",'2020 GTCMHIC Metal Level Plans'!$D$35,IF($N57="ACA-S",'2020 GTCMHIC Metal Level Plans'!$D$40,IF($N57="ACA-B",'2020 GTCMHIC Metal Level Plans'!$D$45," ")))))))))))))</f>
        <v>423.33</v>
      </c>
      <c r="AA57" s="168">
        <f t="shared" si="3"/>
        <v>2094.6799999999998</v>
      </c>
      <c r="AB57" s="19"/>
    </row>
    <row r="58" spans="1:28" s="6" customFormat="1" ht="20.100000000000001" customHeight="1" x14ac:dyDescent="0.2">
      <c r="A58" s="304"/>
      <c r="B58" s="304"/>
      <c r="C58" s="310"/>
      <c r="D58" s="306"/>
      <c r="E58" s="165" t="s">
        <v>193</v>
      </c>
      <c r="F58" s="165" t="s">
        <v>195</v>
      </c>
      <c r="G58" s="165" t="s">
        <v>205</v>
      </c>
      <c r="H58" s="166">
        <v>5</v>
      </c>
      <c r="I58" s="166">
        <v>20</v>
      </c>
      <c r="J58" s="166">
        <v>35</v>
      </c>
      <c r="K58" s="166">
        <v>10</v>
      </c>
      <c r="L58" s="166">
        <v>40</v>
      </c>
      <c r="M58" s="166">
        <v>70</v>
      </c>
      <c r="N58" s="166" t="s">
        <v>41</v>
      </c>
      <c r="O58" s="167" t="s">
        <v>47</v>
      </c>
      <c r="P58" s="166" t="s">
        <v>23</v>
      </c>
      <c r="Q58" s="166">
        <v>100</v>
      </c>
      <c r="R58" s="166">
        <v>200</v>
      </c>
      <c r="S58" s="166">
        <v>200</v>
      </c>
      <c r="T58" s="166">
        <v>400</v>
      </c>
      <c r="U58" s="167" t="s">
        <v>36</v>
      </c>
      <c r="V58" s="168">
        <f>IF($U58="MM1",'2020 GTCMHIC Indemnity Plans'!$D$25,IF($U58="MM2",'2020 GTCMHIC Indemnity Plans'!$F$25,IF($U58="MM3",'2020 GTCMHIC Indemnity Plans'!$H$25,IF($U58="MM5",'2020 GTCMHIC Indemnity Plans'!$J$25,IF($U58="MM6",'2020 GTCMHIC Comprehensive Plan'!$D$25,IF($U58="MM7",'2020 GTCMHIC Indemnity Plans'!$L$25,IF($U58="PPO1",'2020 GTMHIC PPO Plans'!$D$25,IF($U58="PPO2",'2020 GTMHIC PPO Plans'!$F$25,IF($U58="PPO3",'2020 GTMHIC PPO Plans'!$H$25,IF($U58="PPOT",'2020 GTMHIC PPO Plans'!$J$25,IF($U58="ACA-P",'2020 GTCMHIC Metal Level Plans'!$C$29,IF($U58="ACA-G",'2020 GTCMHIC Metal Level Plans'!$C$34,IF($U58="ACA-S",'2020 GTCMHIC Metal Level Plans'!$C$39,IF($U58="ACA-B",'2020 GTCMHIC Metal Level Plans'!$C$44," "))))))))))))))</f>
        <v>787.82</v>
      </c>
      <c r="W58" s="168">
        <f>IF($N58="3T3",'2020 GTCMHIC 3-Tier Rx Plans'!$C$30,IF($N58="3T5a",'2020 GTCMHIC 3-Tier Rx Plans'!$D$30,IF($N58="3T6",'2020 GTCMHIC 3-Tier Rx Plans'!$E$30,IF($N58="3T7",'2020 GTCMHIC 3-Tier Rx Plans'!$F$30,IF($N58="3T8",#REF!,IF($N58="3T9",'2020 GTCMHIC 3-Tier Rx Plans'!$G$30,IF($N58="3T10",'2020 GTCMHIC 3-Tier Rx Plans'!$H$30,IF($N58="3T11",'2020 GTCMHIC 3-Tier Rx Plans'!$I$30,IF($N58="3T13",'2020 GTCMHIC 3-Tier Rx Plans'!$J$30,IF($N58="ACA-P",'2020 GTCMHIC Metal Level Plans'!$C$30,IF($N58="ACA-G",'2020 GTCMHIC Metal Level Plans'!$C$35,IF($N58="ACA-S",'2020 GTCMHIC Metal Level Plans'!$C$40,IF($N58="ACA-B",'2020 GTCMHIC Metal Level Plans'!$C$45," ")))))))))))))</f>
        <v>195.29</v>
      </c>
      <c r="X58" s="168">
        <f t="shared" ref="X58:X82" si="16">+V58+W58</f>
        <v>983.11</v>
      </c>
      <c r="Y58" s="168">
        <f>IF($U58="MM1",'2020 GTCMHIC Indemnity Plans'!$D$26,IF($U58="MM2",'2020 GTCMHIC Indemnity Plans'!$F$26,IF($U58="MM3",'2020 GTCMHIC Indemnity Plans'!$H$26,IF($U58="MM4",#REF!,IF($U58="MM5",'2020 GTCMHIC Indemnity Plans'!$J$26,IF($U58="MM6",'2020 GTCMHIC Comprehensive Plan'!$D$26,IF($U58="MM7",'2020 GTCMHIC Indemnity Plans'!$L$26,IF($U58="PPO1",'2020 GTMHIC PPO Plans'!$D$26,IF($U58="PPO2",'2020 GTMHIC PPO Plans'!$F$26,IF($U58="PPO3",'2020 GTMHIC PPO Plans'!$H$26,IF($U58="PPOT",'2020 GTMHIC PPO Plans'!$J$26,IF($U58="ACA-P",'2020 GTCMHIC Metal Level Plans'!$D$29,IF($U58="ACA-G",'2020 GTCMHIC Metal Level Plans'!$D$34,IF($U58="ACA-S",'2020 GTCMHIC Metal Level Plans'!$D$39,IF($U58="ACA-B",'2020 GTCMHIC Metal Level Plans'!$D$44," ")))))))))))))))</f>
        <v>1707.55</v>
      </c>
      <c r="Z58" s="168">
        <f>IF($N58="3T3",'2020 GTCMHIC 3-Tier Rx Plans'!$C$31,IF($N58="3T5a",'2020 GTCMHIC 3-Tier Rx Plans'!$D$31,IF($N58="3T6",'2020 GTCMHIC 3-Tier Rx Plans'!$E$31,IF($N58="3T7",'2020 GTCMHIC 3-Tier Rx Plans'!$F$31,IF($N58="3T8",#REF!,IF($N58="3T9",'2020 GTCMHIC 3-Tier Rx Plans'!$G$31,IF($N58="3T10",'2020 GTCMHIC 3-Tier Rx Plans'!$H$31,IF($N58="3T11",'2020 GTCMHIC 3-Tier Rx Plans'!$I$31,IF($N58="3T13",'2020 GTCMHIC 3-Tier Rx Plans'!$J$31,IF($N58="ACA-P",'2020 GTCMHIC Metal Level Plans'!$D$30,IF($N58="ACA-G",'2020 GTCMHIC Metal Level Plans'!$D$35,IF($N58="ACA-S",'2020 GTCMHIC Metal Level Plans'!$D$40,IF($N58="ACA-B",'2020 GTCMHIC Metal Level Plans'!$D$45," ")))))))))))))</f>
        <v>423.33</v>
      </c>
      <c r="AA58" s="168">
        <f t="shared" ref="AA58:AA82" si="17">+Y58+Z58</f>
        <v>2130.88</v>
      </c>
      <c r="AB58" s="19"/>
    </row>
    <row r="59" spans="1:28" s="6" customFormat="1" ht="20.100000000000001" customHeight="1" x14ac:dyDescent="0.2">
      <c r="A59" s="304"/>
      <c r="B59" s="304"/>
      <c r="C59" s="310"/>
      <c r="D59" s="306"/>
      <c r="E59" s="165" t="s">
        <v>179</v>
      </c>
      <c r="F59" s="165" t="s">
        <v>195</v>
      </c>
      <c r="G59" s="165" t="s">
        <v>356</v>
      </c>
      <c r="H59" s="166">
        <v>5</v>
      </c>
      <c r="I59" s="166">
        <v>35</v>
      </c>
      <c r="J59" s="166">
        <v>70</v>
      </c>
      <c r="K59" s="166">
        <v>10</v>
      </c>
      <c r="L59" s="166">
        <v>70</v>
      </c>
      <c r="M59" s="166">
        <v>140</v>
      </c>
      <c r="N59" s="167" t="s">
        <v>70</v>
      </c>
      <c r="O59" s="167" t="s">
        <v>93</v>
      </c>
      <c r="P59" s="166" t="s">
        <v>220</v>
      </c>
      <c r="Q59" s="166" t="s">
        <v>23</v>
      </c>
      <c r="R59" s="166" t="s">
        <v>23</v>
      </c>
      <c r="S59" s="166">
        <v>2000</v>
      </c>
      <c r="T59" s="166">
        <v>6000</v>
      </c>
      <c r="U59" s="167" t="s">
        <v>70</v>
      </c>
      <c r="V59" s="169">
        <f>IF($U59="MM1",'2020 GTCMHIC Indemnity Plans'!$D$25,IF($U59="MM2",'2020 GTCMHIC Indemnity Plans'!$F$25,IF($U59="MM3",'2020 GTCMHIC Indemnity Plans'!$H$25,IF($U59="MM5",'2020 GTCMHIC Indemnity Plans'!$J$25,IF($U59="MM6",'2020 GTCMHIC Comprehensive Plan'!$D$25,IF($U59="MM7",'2020 GTCMHIC Indemnity Plans'!$L$25,IF($U59="PPO1",'2020 GTMHIC PPO Plans'!$D$25,IF($U59="PPO2",'2020 GTMHIC PPO Plans'!$F$25,IF($U59="PPO3",'2020 GTMHIC PPO Plans'!$H$25,IF($U59="PPOT",'2020 GTMHIC PPO Plans'!$J$25,IF($U59="ACA-P",'2020 GTCMHIC Metal Level Plans'!$C$29,IF($U59="ACA-G",'2020 GTCMHIC Metal Level Plans'!$C$34,IF($U59="ACA-S",'2020 GTCMHIC Metal Level Plans'!$C$39,IF($U59="ACA-B",'2020 GTCMHIC Metal Level Plans'!$C$44," "))))))))))))))</f>
        <v>526.68320894280009</v>
      </c>
      <c r="W59" s="169">
        <f>IF($N59="3T3",'2020 GTCMHIC 3-Tier Rx Plans'!$C$30,IF($N59="3T5a",'2020 GTCMHIC 3-Tier Rx Plans'!$D$30,IF($N59="3T6",'2020 GTCMHIC 3-Tier Rx Plans'!$E$30,IF($N59="3T7",'2020 GTCMHIC 3-Tier Rx Plans'!$F$30,IF($N59="3T8",#REF!,IF($N59="3T9",'2020 GTCMHIC 3-Tier Rx Plans'!$G$30,IF($N59="3T10",'2020 GTCMHIC 3-Tier Rx Plans'!$H$30,IF($N59="3T11",'2020 GTCMHIC 3-Tier Rx Plans'!$I$30,IF($N59="3T13",'2020 GTCMHIC 3-Tier Rx Plans'!$J$30,IF($N59="ACA-P",'2020 GTCMHIC Metal Level Plans'!$C$30,IF($N59="ACA-G",'2020 GTCMHIC Metal Level Plans'!$C$35,IF($N59="ACA-S",'2020 GTCMHIC Metal Level Plans'!$C$40,IF($N59="ACA-B",'2020 GTCMHIC Metal Level Plans'!$C$45," ")))))))))))))</f>
        <v>134.48074905720003</v>
      </c>
      <c r="X59" s="168">
        <f t="shared" si="16"/>
        <v>661.16395800000009</v>
      </c>
      <c r="Y59" s="169">
        <f>IF($U59="MM1",'2020 GTCMHIC Indemnity Plans'!$D$26,IF($U59="MM2",'2020 GTCMHIC Indemnity Plans'!$F$26,IF($U59="MM3",'2020 GTCMHIC Indemnity Plans'!$H$26,IF($U59="MM4",#REF!,IF($U59="MM5",'2020 GTCMHIC Indemnity Plans'!$J$26,IF($U59="MM6",'2020 GTCMHIC Comprehensive Plan'!$D$26,IF($U59="MM7",'2020 GTCMHIC Indemnity Plans'!$L$26,IF($U59="PPO1",'2020 GTMHIC PPO Plans'!$D$26,IF($U59="PPO2",'2020 GTMHIC PPO Plans'!$F$26,IF($U59="PPO3",'2020 GTMHIC PPO Plans'!$H$26,IF($U59="PPOT",'2020 GTMHIC PPO Plans'!$J$26,IF($U59="ACA-P",'2020 GTCMHIC Metal Level Plans'!$D$29,IF($U59="ACA-G",'2020 GTCMHIC Metal Level Plans'!$D$34,IF($U59="ACA-S",'2020 GTCMHIC Metal Level Plans'!$D$39,IF($U59="ACA-B",'2020 GTCMHIC Metal Level Plans'!$D$44," ")))))))))))))))</f>
        <v>1369.3873038300001</v>
      </c>
      <c r="Z59" s="169">
        <f>IF($N59="3T3",'2020 GTCMHIC 3-Tier Rx Plans'!$C$31,IF($N59="3T5a",'2020 GTCMHIC 3-Tier Rx Plans'!$D$31,IF($N59="3T6",'2020 GTCMHIC 3-Tier Rx Plans'!$E$31,IF($N59="3T7",'2020 GTCMHIC 3-Tier Rx Plans'!$F$31,IF($N59="3T8",#REF!,IF($N59="3T9",'2020 GTCMHIC 3-Tier Rx Plans'!$G$31,IF($N59="3T10",'2020 GTCMHIC 3-Tier Rx Plans'!$H$31,IF($N59="3T11",'2020 GTCMHIC 3-Tier Rx Plans'!$I$31,IF($N59="3T13",'2020 GTCMHIC 3-Tier Rx Plans'!$J$31,IF($N59="ACA-P",'2020 GTCMHIC Metal Level Plans'!$D$30,IF($N59="ACA-G",'2020 GTCMHIC Metal Level Plans'!$D$35,IF($N59="ACA-S",'2020 GTCMHIC Metal Level Plans'!$D$40,IF($N59="ACA-B",'2020 GTCMHIC Metal Level Plans'!$D$45," ")))))))))))))</f>
        <v>349.65274617</v>
      </c>
      <c r="AA59" s="169">
        <f t="shared" si="17"/>
        <v>1719.0400500000001</v>
      </c>
      <c r="AB59" s="19"/>
    </row>
    <row r="60" spans="1:28" s="6" customFormat="1" ht="20.100000000000001" customHeight="1" x14ac:dyDescent="0.2">
      <c r="A60" s="304"/>
      <c r="B60" s="304"/>
      <c r="C60" s="310"/>
      <c r="D60" s="306"/>
      <c r="E60" s="165" t="s">
        <v>242</v>
      </c>
      <c r="F60" s="165" t="s">
        <v>195</v>
      </c>
      <c r="G60" s="165" t="s">
        <v>353</v>
      </c>
      <c r="H60" s="166">
        <v>5</v>
      </c>
      <c r="I60" s="166">
        <v>35</v>
      </c>
      <c r="J60" s="166">
        <v>70</v>
      </c>
      <c r="K60" s="166">
        <v>10</v>
      </c>
      <c r="L60" s="166">
        <v>70</v>
      </c>
      <c r="M60" s="166">
        <v>140</v>
      </c>
      <c r="N60" s="167" t="s">
        <v>208</v>
      </c>
      <c r="O60" s="167" t="s">
        <v>245</v>
      </c>
      <c r="P60" s="170">
        <v>0.2</v>
      </c>
      <c r="Q60" s="166">
        <v>1400</v>
      </c>
      <c r="R60" s="166">
        <v>2800</v>
      </c>
      <c r="S60" s="166">
        <v>3000</v>
      </c>
      <c r="T60" s="166">
        <v>6000</v>
      </c>
      <c r="U60" s="167" t="s">
        <v>208</v>
      </c>
      <c r="V60" s="168">
        <f>IF($U60="MM1",'2020 GTCMHIC Indemnity Plans'!$D$25,IF($U60="MM2",'2020 GTCMHIC Indemnity Plans'!$F$25,IF($U60="MM3",'2020 GTCMHIC Indemnity Plans'!$H$25,IF($U60="MM5",'2020 GTCMHIC Indemnity Plans'!$J$25,IF($U60="MM6",'2020 GTCMHIC Comprehensive Plan'!$D$25,IF($U60="MM7",'2020 GTCMHIC Indemnity Plans'!$L$25,IF($U60="PPO1",'2020 GTMHIC PPO Plans'!$D$25,IF($U60="PPO2",'2020 GTMHIC PPO Plans'!$F$25,IF($U60="PPO3",'2020 GTMHIC PPO Plans'!$H$25,IF($U60="PPOT",'2020 GTMHIC PPO Plans'!$J$25,IF($U60="ACA-P",'2020 GTCMHIC Metal Level Plans'!$C$29,IF($U60="ACA-G",'2020 GTCMHIC Metal Level Plans'!$C$34,IF($U60="ACA-S",'2020 GTCMHIC Metal Level Plans'!$C$39,IF($U60="ACA-B",'2020 GTCMHIC Metal Level Plans'!$C$44," "))))))))))))))</f>
        <v>455.45974113965275</v>
      </c>
      <c r="W60" s="168">
        <f>IF($N60="3T3",'2020 GTCMHIC 3-Tier Rx Plans'!$C$30,IF($N60="3T5a",'2020 GTCMHIC 3-Tier Rx Plans'!$D$30,IF($N60="3T6",'2020 GTCMHIC 3-Tier Rx Plans'!$E$30,IF($N60="3T7",'2020 GTCMHIC 3-Tier Rx Plans'!$F$30,IF($N60="3T8",#REF!,IF($N60="3T9",'2020 GTCMHIC 3-Tier Rx Plans'!$G$30,IF($N60="3T10",'2020 GTCMHIC 3-Tier Rx Plans'!$H$30,IF($N60="3T11",'2020 GTCMHIC 3-Tier Rx Plans'!$I$30,IF($N60="3T13",'2020 GTCMHIC 3-Tier Rx Plans'!$J$30,IF($N60="ACA-P",'2020 GTCMHIC Metal Level Plans'!$C$30,IF($N60="ACA-G",'2020 GTCMHIC Metal Level Plans'!$C$35,IF($N60="ACA-S",'2020 GTCMHIC Metal Level Plans'!$C$40,IF($N60="ACA-B",'2020 GTCMHIC Metal Level Plans'!$C$45," ")))))))))))))</f>
        <v>116.2948924777873</v>
      </c>
      <c r="X60" s="168">
        <f t="shared" si="16"/>
        <v>571.75463361744005</v>
      </c>
      <c r="Y60" s="168">
        <f>IF($U60="MM1",'2020 GTCMHIC Indemnity Plans'!$D$26,IF($U60="MM2",'2020 GTCMHIC Indemnity Plans'!$F$26,IF($U60="MM3",'2020 GTCMHIC Indemnity Plans'!$H$26,IF($U60="MM4",#REF!,IF($U60="MM5",'2020 GTCMHIC Indemnity Plans'!$J$26,IF($U60="MM6",'2020 GTCMHIC Comprehensive Plan'!$D$26,IF($U60="MM7",'2020 GTCMHIC Indemnity Plans'!$L$26,IF($U60="PPO1",'2020 GTMHIC PPO Plans'!$D$26,IF($U60="PPO2",'2020 GTMHIC PPO Plans'!$F$26,IF($U60="PPO3",'2020 GTMHIC PPO Plans'!$H$26,IF($U60="PPOT",'2020 GTMHIC PPO Plans'!$J$26,IF($U60="ACA-P",'2020 GTCMHIC Metal Level Plans'!$D$29,IF($U60="ACA-G",'2020 GTCMHIC Metal Level Plans'!$D$34,IF($U60="ACA-S",'2020 GTCMHIC Metal Level Plans'!$D$39,IF($U60="ACA-B",'2020 GTCMHIC Metal Level Plans'!$D$44," ")))))))))))))))</f>
        <v>1184.1917006190924</v>
      </c>
      <c r="Z60" s="168">
        <f>IF($N60="3T3",'2020 GTCMHIC 3-Tier Rx Plans'!$C$31,IF($N60="3T5a",'2020 GTCMHIC 3-Tier Rx Plans'!$D$31,IF($N60="3T6",'2020 GTCMHIC 3-Tier Rx Plans'!$E$31,IF($N60="3T7",'2020 GTCMHIC 3-Tier Rx Plans'!$F$31,IF($N60="3T8",#REF!,IF($N60="3T9",'2020 GTCMHIC 3-Tier Rx Plans'!$G$31,IF($N60="3T10",'2020 GTCMHIC 3-Tier Rx Plans'!$H$31,IF($N60="3T11",'2020 GTCMHIC 3-Tier Rx Plans'!$I$31,IF($N60="3T13",'2020 GTCMHIC 3-Tier Rx Plans'!$J$31,IF($N60="ACA-P",'2020 GTCMHIC Metal Level Plans'!$D$30,IF($N60="ACA-G",'2020 GTCMHIC Metal Level Plans'!$D$35,IF($N60="ACA-S",'2020 GTCMHIC Metal Level Plans'!$D$40,IF($N60="ACA-B",'2020 GTCMHIC Metal Level Plans'!$D$45," ")))))))))))))</f>
        <v>302.36579450906777</v>
      </c>
      <c r="AA60" s="168">
        <f t="shared" si="17"/>
        <v>1486.5574951281601</v>
      </c>
      <c r="AB60" s="19"/>
    </row>
    <row r="61" spans="1:28" s="6" customFormat="1" ht="20.100000000000001" customHeight="1" x14ac:dyDescent="0.2">
      <c r="A61" s="304"/>
      <c r="B61" s="304"/>
      <c r="C61" s="310"/>
      <c r="D61" s="306"/>
      <c r="E61" s="165" t="s">
        <v>243</v>
      </c>
      <c r="F61" s="165" t="s">
        <v>195</v>
      </c>
      <c r="G61" s="165" t="s">
        <v>360</v>
      </c>
      <c r="H61" s="166">
        <v>5</v>
      </c>
      <c r="I61" s="166">
        <v>35</v>
      </c>
      <c r="J61" s="166">
        <v>70</v>
      </c>
      <c r="K61" s="166">
        <v>10</v>
      </c>
      <c r="L61" s="166">
        <v>70</v>
      </c>
      <c r="M61" s="166">
        <v>140</v>
      </c>
      <c r="N61" s="167" t="s">
        <v>247</v>
      </c>
      <c r="O61" s="167" t="s">
        <v>246</v>
      </c>
      <c r="P61" s="170">
        <v>0.2</v>
      </c>
      <c r="Q61" s="166">
        <v>2200</v>
      </c>
      <c r="R61" s="166">
        <v>4400</v>
      </c>
      <c r="S61" s="166">
        <v>6000</v>
      </c>
      <c r="T61" s="166">
        <v>12000</v>
      </c>
      <c r="U61" s="167" t="s">
        <v>247</v>
      </c>
      <c r="V61" s="168">
        <f>IF($U61="MM1",'2020 GTCMHIC Indemnity Plans'!$D$25,IF($U61="MM2",'2020 GTCMHIC Indemnity Plans'!$F$25,IF($U61="MM3",'2020 GTCMHIC Indemnity Plans'!$H$25,IF($U61="MM5",'2020 GTCMHIC Indemnity Plans'!$J$25,IF($U61="MM6",'2020 GTCMHIC Comprehensive Plan'!$D$25,IF($U61="MM7",'2020 GTCMHIC Indemnity Plans'!$L$25,IF($U61="PPO1",'2020 GTMHIC PPO Plans'!$D$25,IF($U61="PPO2",'2020 GTMHIC PPO Plans'!$F$25,IF($U61="PPO3",'2020 GTMHIC PPO Plans'!$H$25,IF($U61="PPOT",'2020 GTMHIC PPO Plans'!$J$25,IF($U61="ACA-P",'2020 GTCMHIC Metal Level Plans'!$C$29,IF($U61="ACA-G",'2020 GTCMHIC Metal Level Plans'!$C$34,IF($U61="ACA-S",'2020 GTCMHIC Metal Level Plans'!$C$39,IF($U61="ACA-B",'2020 GTCMHIC Metal Level Plans'!$C$44," "))))))))))))))</f>
        <v>355.63425739604907</v>
      </c>
      <c r="W61" s="168">
        <f>IF($N61="3T3",'2020 GTCMHIC 3-Tier Rx Plans'!$C$30,IF($N61="3T5a",'2020 GTCMHIC 3-Tier Rx Plans'!$D$30,IF($N61="3T6",'2020 GTCMHIC 3-Tier Rx Plans'!$E$30,IF($N61="3T7",'2020 GTCMHIC 3-Tier Rx Plans'!$F$30,IF($N61="3T8",#REF!,IF($N61="3T9",'2020 GTCMHIC 3-Tier Rx Plans'!$G$30,IF($N61="3T10",'2020 GTCMHIC 3-Tier Rx Plans'!$H$30,IF($N61="3T11",'2020 GTCMHIC 3-Tier Rx Plans'!$I$30,IF($N61="3T13",'2020 GTCMHIC 3-Tier Rx Plans'!$J$30,IF($N61="ACA-P",'2020 GTCMHIC Metal Level Plans'!$C$30,IF($N61="ACA-G",'2020 GTCMHIC Metal Level Plans'!$C$35,IF($N61="ACA-S",'2020 GTCMHIC Metal Level Plans'!$C$40,IF($N61="ACA-B",'2020 GTCMHIC Metal Level Plans'!$C$45," ")))))))))))))</f>
        <v>90.805935167406943</v>
      </c>
      <c r="X61" s="168">
        <f t="shared" si="16"/>
        <v>446.44019256345598</v>
      </c>
      <c r="Y61" s="168">
        <f>IF($U61="MM1",'2020 GTCMHIC Indemnity Plans'!$D$26,IF($U61="MM2",'2020 GTCMHIC Indemnity Plans'!$F$26,IF($U61="MM3",'2020 GTCMHIC Indemnity Plans'!$H$26,IF($U61="MM4",#REF!,IF($U61="MM5",'2020 GTCMHIC Indemnity Plans'!$J$26,IF($U61="MM6",'2020 GTCMHIC Comprehensive Plan'!$D$26,IF($U61="MM7",'2020 GTCMHIC Indemnity Plans'!$L$26,IF($U61="PPO1",'2020 GTMHIC PPO Plans'!$D$26,IF($U61="PPO2",'2020 GTMHIC PPO Plans'!$F$26,IF($U61="PPO3",'2020 GTMHIC PPO Plans'!$H$26,IF($U61="PPOT",'2020 GTMHIC PPO Plans'!$J$26,IF($U61="ACA-P",'2020 GTCMHIC Metal Level Plans'!$D$29,IF($U61="ACA-G",'2020 GTCMHIC Metal Level Plans'!$D$34,IF($U61="ACA-S",'2020 GTCMHIC Metal Level Plans'!$D$39,IF($U61="ACA-B",'2020 GTCMHIC Metal Level Plans'!$D$44," ")))))))))))))))</f>
        <v>924.63487791857847</v>
      </c>
      <c r="Z61" s="168">
        <f>IF($N61="3T3",'2020 GTCMHIC 3-Tier Rx Plans'!$C$31,IF($N61="3T5a",'2020 GTCMHIC 3-Tier Rx Plans'!$D$31,IF($N61="3T6",'2020 GTCMHIC 3-Tier Rx Plans'!$E$31,IF($N61="3T7",'2020 GTCMHIC 3-Tier Rx Plans'!$F$31,IF($N61="3T8",#REF!,IF($N61="3T9",'2020 GTCMHIC 3-Tier Rx Plans'!$G$31,IF($N61="3T10",'2020 GTCMHIC 3-Tier Rx Plans'!$H$31,IF($N61="3T11",'2020 GTCMHIC 3-Tier Rx Plans'!$I$31,IF($N61="3T13",'2020 GTCMHIC 3-Tier Rx Plans'!$J$31,IF($N61="ACA-P",'2020 GTCMHIC Metal Level Plans'!$D$30,IF($N61="ACA-G",'2020 GTCMHIC Metal Level Plans'!$D$35,IF($N61="ACA-S",'2020 GTCMHIC Metal Level Plans'!$D$40,IF($N61="ACA-B",'2020 GTCMHIC Metal Level Plans'!$D$45," ")))))))))))))</f>
        <v>236.09180789434956</v>
      </c>
      <c r="AA61" s="168">
        <f t="shared" si="17"/>
        <v>1160.7266858129281</v>
      </c>
      <c r="AB61" s="19"/>
    </row>
    <row r="62" spans="1:28" s="6" customFormat="1" ht="20.100000000000001" customHeight="1" x14ac:dyDescent="0.2">
      <c r="A62" s="304"/>
      <c r="B62" s="304"/>
      <c r="C62" s="310"/>
      <c r="D62" s="306"/>
      <c r="E62" s="165" t="s">
        <v>244</v>
      </c>
      <c r="F62" s="165" t="s">
        <v>195</v>
      </c>
      <c r="G62" s="165" t="s">
        <v>357</v>
      </c>
      <c r="H62" s="166">
        <v>5</v>
      </c>
      <c r="I62" s="166">
        <v>35</v>
      </c>
      <c r="J62" s="166">
        <v>70</v>
      </c>
      <c r="K62" s="166">
        <v>10</v>
      </c>
      <c r="L62" s="166">
        <v>70</v>
      </c>
      <c r="M62" s="166">
        <v>140</v>
      </c>
      <c r="N62" s="167" t="s">
        <v>224</v>
      </c>
      <c r="O62" s="167" t="s">
        <v>223</v>
      </c>
      <c r="P62" s="170">
        <v>0</v>
      </c>
      <c r="Q62" s="171">
        <v>6550</v>
      </c>
      <c r="R62" s="171">
        <v>13100</v>
      </c>
      <c r="S62" s="166">
        <v>6550</v>
      </c>
      <c r="T62" s="166">
        <v>13100</v>
      </c>
      <c r="U62" s="167" t="s">
        <v>224</v>
      </c>
      <c r="V62" s="169">
        <f>IF($U62="MM1",'2020 GTCMHIC Indemnity Plans'!$D$25,IF($U62="MM2",'2020 GTCMHIC Indemnity Plans'!$F$25,IF($U62="MM3",'2020 GTCMHIC Indemnity Plans'!$H$25,IF($U62="MM5",'2020 GTCMHIC Indemnity Plans'!$J$25,IF($U62="MM6",'2020 GTCMHIC Comprehensive Plan'!$D$25,IF($U62="MM7",'2020 GTCMHIC Indemnity Plans'!$L$25,IF($U62="PPO1",'2020 GTMHIC PPO Plans'!$D$25,IF($U62="PPO2",'2020 GTMHIC PPO Plans'!$F$25,IF($U62="PPO3",'2020 GTMHIC PPO Plans'!$H$25,IF($U62="PPOT",'2020 GTMHIC PPO Plans'!$J$25,IF($U62="ACA-P",'2020 GTCMHIC Metal Level Plans'!$C$29,IF($U62="ACA-G",'2020 GTCMHIC Metal Level Plans'!$C$34,IF($U62="ACA-S",'2020 GTCMHIC Metal Level Plans'!$C$39,IF($U62="ACA-B",'2020 GTCMHIC Metal Level Plans'!$C$44," "))))))))))))))</f>
        <v>291.57879539880003</v>
      </c>
      <c r="W62" s="169">
        <f>IF($N62="3T3",'2020 GTCMHIC 3-Tier Rx Plans'!$C$30,IF($N62="3T5a",'2020 GTCMHIC 3-Tier Rx Plans'!$D$30,IF($N62="3T6",'2020 GTCMHIC 3-Tier Rx Plans'!$E$30,IF($N62="3T7",'2020 GTCMHIC 3-Tier Rx Plans'!$F$30,IF($N62="3T8",#REF!,IF($N62="3T9",'2020 GTCMHIC 3-Tier Rx Plans'!$G$30,IF($N62="3T10",'2020 GTCMHIC 3-Tier Rx Plans'!$H$30,IF($N62="3T11",'2020 GTCMHIC 3-Tier Rx Plans'!$I$30,IF($N62="3T13",'2020 GTCMHIC 3-Tier Rx Plans'!$J$30,IF($N62="ACA-P",'2020 GTCMHIC Metal Level Plans'!$C$30,IF($N62="ACA-G",'2020 GTCMHIC Metal Level Plans'!$C$35,IF($N62="ACA-S",'2020 GTCMHIC Metal Level Plans'!$C$40,IF($N62="ACA-B",'2020 GTCMHIC Metal Level Plans'!$C$45," ")))))))))))))</f>
        <v>74.450322601200014</v>
      </c>
      <c r="X62" s="169">
        <f t="shared" si="16"/>
        <v>366.02911800000004</v>
      </c>
      <c r="Y62" s="169">
        <f>IF($U62="MM1",'2020 GTCMHIC Indemnity Plans'!$D$26,IF($U62="MM2",'2020 GTCMHIC Indemnity Plans'!$F$26,IF($U62="MM3",'2020 GTCMHIC Indemnity Plans'!$H$26,IF($U62="MM4",#REF!,IF($U62="MM5",'2020 GTCMHIC Indemnity Plans'!$J$26,IF($U62="MM6",'2020 GTCMHIC Comprehensive Plan'!$D$26,IF($U62="MM7",'2020 GTCMHIC Indemnity Plans'!$L$26,IF($U62="PPO1",'2020 GTMHIC PPO Plans'!$D$26,IF($U62="PPO2",'2020 GTMHIC PPO Plans'!$F$26,IF($U62="PPO3",'2020 GTMHIC PPO Plans'!$H$26,IF($U62="PPOT",'2020 GTMHIC PPO Plans'!$J$26,IF($U62="ACA-P",'2020 GTCMHIC Metal Level Plans'!$D$29,IF($U62="ACA-G",'2020 GTCMHIC Metal Level Plans'!$D$34,IF($U62="ACA-S",'2020 GTCMHIC Metal Level Plans'!$D$39,IF($U62="ACA-B",'2020 GTCMHIC Metal Level Plans'!$D$44," ")))))))))))))))</f>
        <v>758.09756098440005</v>
      </c>
      <c r="Z62" s="169">
        <f>IF($N62="3T3",'2020 GTCMHIC 3-Tier Rx Plans'!$C$31,IF($N62="3T5a",'2020 GTCMHIC 3-Tier Rx Plans'!$D$31,IF($N62="3T6",'2020 GTCMHIC 3-Tier Rx Plans'!$E$31,IF($N62="3T7",'2020 GTCMHIC 3-Tier Rx Plans'!$F$31,IF($N62="3T8",#REF!,IF($N62="3T9",'2020 GTCMHIC 3-Tier Rx Plans'!$G$31,IF($N62="3T10",'2020 GTCMHIC 3-Tier Rx Plans'!$H$31,IF($N62="3T11",'2020 GTCMHIC 3-Tier Rx Plans'!$I$31,IF($N62="3T13",'2020 GTCMHIC 3-Tier Rx Plans'!$J$31,IF($N62="ACA-P",'2020 GTCMHIC Metal Level Plans'!$D$30,IF($N62="ACA-G",'2020 GTCMHIC Metal Level Plans'!$D$35,IF($N62="ACA-S",'2020 GTCMHIC Metal Level Plans'!$D$40,IF($N62="ACA-B",'2020 GTCMHIC Metal Level Plans'!$D$45," ")))))))))))))</f>
        <v>193.56897301560002</v>
      </c>
      <c r="AA62" s="169">
        <f t="shared" si="17"/>
        <v>951.66653400000007</v>
      </c>
      <c r="AB62" s="19"/>
    </row>
    <row r="63" spans="1:28" s="6" customFormat="1" ht="20.100000000000001" customHeight="1" x14ac:dyDescent="0.2">
      <c r="A63" s="304"/>
      <c r="B63" s="304"/>
      <c r="C63" s="310"/>
      <c r="D63" s="306" t="s">
        <v>196</v>
      </c>
      <c r="E63" s="165" t="s">
        <v>191</v>
      </c>
      <c r="F63" s="165" t="s">
        <v>199</v>
      </c>
      <c r="G63" s="165" t="s">
        <v>101</v>
      </c>
      <c r="H63" s="166">
        <v>5</v>
      </c>
      <c r="I63" s="166">
        <v>20</v>
      </c>
      <c r="J63" s="166">
        <v>35</v>
      </c>
      <c r="K63" s="166">
        <v>10</v>
      </c>
      <c r="L63" s="166">
        <v>40</v>
      </c>
      <c r="M63" s="166">
        <v>70</v>
      </c>
      <c r="N63" s="166" t="s">
        <v>41</v>
      </c>
      <c r="O63" s="167" t="s">
        <v>54</v>
      </c>
      <c r="P63" s="166">
        <v>10</v>
      </c>
      <c r="Q63" s="166" t="s">
        <v>23</v>
      </c>
      <c r="R63" s="166" t="s">
        <v>23</v>
      </c>
      <c r="S63" s="166">
        <v>1000</v>
      </c>
      <c r="T63" s="166">
        <v>3000</v>
      </c>
      <c r="U63" s="167" t="s">
        <v>32</v>
      </c>
      <c r="V63" s="168">
        <f>IF($U63="MM1",'2020 GTCMHIC Indemnity Plans'!$D$25,IF($U63="MM2",'2020 GTCMHIC Indemnity Plans'!$F$25,IF($U63="MM3",'2020 GTCMHIC Indemnity Plans'!$H$25,IF($U63="MM5",'2020 GTCMHIC Indemnity Plans'!$J$25,IF($U63="MM6",'2020 GTCMHIC Comprehensive Plan'!$D$25,IF($U63="MM7",'2020 GTCMHIC Indemnity Plans'!$L$25,IF($U63="PPO1",'2020 GTMHIC PPO Plans'!$D$25,IF($U63="PPO2",'2020 GTMHIC PPO Plans'!$F$25,IF($U63="PPO3",'2020 GTMHIC PPO Plans'!$H$25,IF($U63="PPOT",'2020 GTMHIC PPO Plans'!$J$25,IF($U63="ACA-P",'2020 GTCMHIC Metal Level Plans'!$C$29,IF($U63="ACA-G",'2020 GTCMHIC Metal Level Plans'!$C$34,IF($U63="ACA-S",'2020 GTCMHIC Metal Level Plans'!$C$39,IF($U63="ACA-B",'2020 GTCMHIC Metal Level Plans'!$C$44," "))))))))))))))</f>
        <v>772.18</v>
      </c>
      <c r="W63" s="168">
        <f>IF($N63="3T3",'2020 GTCMHIC 3-Tier Rx Plans'!$C$30,IF($N63="3T5a",'2020 GTCMHIC 3-Tier Rx Plans'!$D$30,IF($N63="3T6",'2020 GTCMHIC 3-Tier Rx Plans'!$E$30,IF($N63="3T7",'2020 GTCMHIC 3-Tier Rx Plans'!$F$30,IF($N63="3T8",#REF!,IF($N63="3T9",'2020 GTCMHIC 3-Tier Rx Plans'!$G$30,IF($N63="3T10",'2020 GTCMHIC 3-Tier Rx Plans'!$H$30,IF($N63="3T11",'2020 GTCMHIC 3-Tier Rx Plans'!$I$30,IF($N63="3T13",'2020 GTCMHIC 3-Tier Rx Plans'!$J$30,IF($N63="ACA-P",'2020 GTCMHIC Metal Level Plans'!$C$30,IF($N63="ACA-G",'2020 GTCMHIC Metal Level Plans'!$C$35,IF($N63="ACA-S",'2020 GTCMHIC Metal Level Plans'!$C$40,IF($N63="ACA-B",'2020 GTCMHIC Metal Level Plans'!$C$45," ")))))))))))))</f>
        <v>195.29</v>
      </c>
      <c r="X63" s="168">
        <f t="shared" si="16"/>
        <v>967.46999999999991</v>
      </c>
      <c r="Y63" s="168">
        <f>IF($U63="MM1",'2020 GTCMHIC Indemnity Plans'!$D$26,IF($U63="MM2",'2020 GTCMHIC Indemnity Plans'!$F$26,IF($U63="MM3",'2020 GTCMHIC Indemnity Plans'!$H$26,IF($U63="MM4",#REF!,IF($U63="MM5",'2020 GTCMHIC Indemnity Plans'!$J$26,IF($U63="MM6",'2020 GTCMHIC Comprehensive Plan'!$D$26,IF($U63="MM7",'2020 GTCMHIC Indemnity Plans'!$L$26,IF($U63="PPO1",'2020 GTMHIC PPO Plans'!$D$26,IF($U63="PPO2",'2020 GTMHIC PPO Plans'!$F$26,IF($U63="PPO3",'2020 GTMHIC PPO Plans'!$H$26,IF($U63="PPOT",'2020 GTMHIC PPO Plans'!$J$26,IF($U63="ACA-P",'2020 GTCMHIC Metal Level Plans'!$D$29,IF($U63="ACA-G",'2020 GTCMHIC Metal Level Plans'!$D$34,IF($U63="ACA-S",'2020 GTCMHIC Metal Level Plans'!$D$39,IF($U63="ACA-B",'2020 GTCMHIC Metal Level Plans'!$D$44," ")))))))))))))))</f>
        <v>1671.35</v>
      </c>
      <c r="Z63" s="168">
        <f>IF($N63="3T3",'2020 GTCMHIC 3-Tier Rx Plans'!$C$31,IF($N63="3T5a",'2020 GTCMHIC 3-Tier Rx Plans'!$D$31,IF($N63="3T6",'2020 GTCMHIC 3-Tier Rx Plans'!$E$31,IF($N63="3T7",'2020 GTCMHIC 3-Tier Rx Plans'!$F$31,IF($N63="3T8",#REF!,IF($N63="3T9",'2020 GTCMHIC 3-Tier Rx Plans'!$G$31,IF($N63="3T10",'2020 GTCMHIC 3-Tier Rx Plans'!$H$31,IF($N63="3T11",'2020 GTCMHIC 3-Tier Rx Plans'!$I$31,IF($N63="3T13",'2020 GTCMHIC 3-Tier Rx Plans'!$J$31,IF($N63="ACA-P",'2020 GTCMHIC Metal Level Plans'!$D$30,IF($N63="ACA-G",'2020 GTCMHIC Metal Level Plans'!$D$35,IF($N63="ACA-S",'2020 GTCMHIC Metal Level Plans'!$D$40,IF($N63="ACA-B",'2020 GTCMHIC Metal Level Plans'!$D$45," ")))))))))))))</f>
        <v>423.33</v>
      </c>
      <c r="AA63" s="168">
        <f t="shared" si="17"/>
        <v>2094.6799999999998</v>
      </c>
      <c r="AB63" s="19"/>
    </row>
    <row r="64" spans="1:28" s="6" customFormat="1" ht="20.100000000000001" customHeight="1" x14ac:dyDescent="0.2">
      <c r="A64" s="304"/>
      <c r="B64" s="304"/>
      <c r="C64" s="310"/>
      <c r="D64" s="306"/>
      <c r="E64" s="165" t="s">
        <v>193</v>
      </c>
      <c r="F64" s="165" t="s">
        <v>199</v>
      </c>
      <c r="G64" s="165" t="s">
        <v>205</v>
      </c>
      <c r="H64" s="166">
        <v>5</v>
      </c>
      <c r="I64" s="166">
        <v>20</v>
      </c>
      <c r="J64" s="166">
        <v>35</v>
      </c>
      <c r="K64" s="166">
        <v>10</v>
      </c>
      <c r="L64" s="166">
        <v>40</v>
      </c>
      <c r="M64" s="166">
        <v>70</v>
      </c>
      <c r="N64" s="166" t="s">
        <v>41</v>
      </c>
      <c r="O64" s="167" t="s">
        <v>47</v>
      </c>
      <c r="P64" s="166" t="s">
        <v>23</v>
      </c>
      <c r="Q64" s="166">
        <v>100</v>
      </c>
      <c r="R64" s="166">
        <v>200</v>
      </c>
      <c r="S64" s="166">
        <v>200</v>
      </c>
      <c r="T64" s="166">
        <v>400</v>
      </c>
      <c r="U64" s="167" t="s">
        <v>36</v>
      </c>
      <c r="V64" s="168">
        <f>IF($U64="MM1",'2020 GTCMHIC Indemnity Plans'!$D$25,IF($U64="MM2",'2020 GTCMHIC Indemnity Plans'!$F$25,IF($U64="MM3",'2020 GTCMHIC Indemnity Plans'!$H$25,IF($U64="MM5",'2020 GTCMHIC Indemnity Plans'!$J$25,IF($U64="MM6",'2020 GTCMHIC Comprehensive Plan'!$D$25,IF($U64="MM7",'2020 GTCMHIC Indemnity Plans'!$L$25,IF($U64="PPO1",'2020 GTMHIC PPO Plans'!$D$25,IF($U64="PPO2",'2020 GTMHIC PPO Plans'!$F$25,IF($U64="PPO3",'2020 GTMHIC PPO Plans'!$H$25,IF($U64="PPOT",'2020 GTMHIC PPO Plans'!$J$25,IF($U64="ACA-P",'2020 GTCMHIC Metal Level Plans'!$C$29,IF($U64="ACA-G",'2020 GTCMHIC Metal Level Plans'!$C$34,IF($U64="ACA-S",'2020 GTCMHIC Metal Level Plans'!$C$39,IF($U64="ACA-B",'2020 GTCMHIC Metal Level Plans'!$C$44," "))))))))))))))</f>
        <v>787.82</v>
      </c>
      <c r="W64" s="168">
        <f>IF($N64="3T3",'2020 GTCMHIC 3-Tier Rx Plans'!$C$30,IF($N64="3T5a",'2020 GTCMHIC 3-Tier Rx Plans'!$D$30,IF($N64="3T6",'2020 GTCMHIC 3-Tier Rx Plans'!$E$30,IF($N64="3T7",'2020 GTCMHIC 3-Tier Rx Plans'!$F$30,IF($N64="3T8",#REF!,IF($N64="3T9",'2020 GTCMHIC 3-Tier Rx Plans'!$G$30,IF($N64="3T10",'2020 GTCMHIC 3-Tier Rx Plans'!$H$30,IF($N64="3T11",'2020 GTCMHIC 3-Tier Rx Plans'!$I$30,IF($N64="3T13",'2020 GTCMHIC 3-Tier Rx Plans'!$J$30,IF($N64="ACA-P",'2020 GTCMHIC Metal Level Plans'!$C$30,IF($N64="ACA-G",'2020 GTCMHIC Metal Level Plans'!$C$35,IF($N64="ACA-S",'2020 GTCMHIC Metal Level Plans'!$C$40,IF($N64="ACA-B",'2020 GTCMHIC Metal Level Plans'!$C$45," ")))))))))))))</f>
        <v>195.29</v>
      </c>
      <c r="X64" s="168">
        <f t="shared" si="16"/>
        <v>983.11</v>
      </c>
      <c r="Y64" s="168">
        <f>IF($U64="MM1",'2020 GTCMHIC Indemnity Plans'!$D$26,IF($U64="MM2",'2020 GTCMHIC Indemnity Plans'!$F$26,IF($U64="MM3",'2020 GTCMHIC Indemnity Plans'!$H$26,IF($U64="MM4",#REF!,IF($U64="MM5",'2020 GTCMHIC Indemnity Plans'!$J$26,IF($U64="MM6",'2020 GTCMHIC Comprehensive Plan'!$D$26,IF($U64="MM7",'2020 GTCMHIC Indemnity Plans'!$L$26,IF($U64="PPO1",'2020 GTMHIC PPO Plans'!$D$26,IF($U64="PPO2",'2020 GTMHIC PPO Plans'!$F$26,IF($U64="PPO3",'2020 GTMHIC PPO Plans'!$H$26,IF($U64="PPOT",'2020 GTMHIC PPO Plans'!$J$26,IF($U64="ACA-P",'2020 GTCMHIC Metal Level Plans'!$D$29,IF($U64="ACA-G",'2020 GTCMHIC Metal Level Plans'!$D$34,IF($U64="ACA-S",'2020 GTCMHIC Metal Level Plans'!$D$39,IF($U64="ACA-B",'2020 GTCMHIC Metal Level Plans'!$D$44," ")))))))))))))))</f>
        <v>1707.55</v>
      </c>
      <c r="Z64" s="168">
        <f>IF($N64="3T3",'2020 GTCMHIC 3-Tier Rx Plans'!$C$31,IF($N64="3T5a",'2020 GTCMHIC 3-Tier Rx Plans'!$D$31,IF($N64="3T6",'2020 GTCMHIC 3-Tier Rx Plans'!$E$31,IF($N64="3T7",'2020 GTCMHIC 3-Tier Rx Plans'!$F$31,IF($N64="3T8",#REF!,IF($N64="3T9",'2020 GTCMHIC 3-Tier Rx Plans'!$G$31,IF($N64="3T10",'2020 GTCMHIC 3-Tier Rx Plans'!$H$31,IF($N64="3T11",'2020 GTCMHIC 3-Tier Rx Plans'!$I$31,IF($N64="3T13",'2020 GTCMHIC 3-Tier Rx Plans'!$J$31,IF($N64="ACA-P",'2020 GTCMHIC Metal Level Plans'!$D$30,IF($N64="ACA-G",'2020 GTCMHIC Metal Level Plans'!$D$35,IF($N64="ACA-S",'2020 GTCMHIC Metal Level Plans'!$D$40,IF($N64="ACA-B",'2020 GTCMHIC Metal Level Plans'!$D$45," ")))))))))))))</f>
        <v>423.33</v>
      </c>
      <c r="AA64" s="168">
        <f t="shared" si="17"/>
        <v>2130.88</v>
      </c>
      <c r="AB64" s="19"/>
    </row>
    <row r="65" spans="1:28" s="6" customFormat="1" ht="20.100000000000001" customHeight="1" x14ac:dyDescent="0.2">
      <c r="A65" s="304"/>
      <c r="B65" s="304"/>
      <c r="C65" s="310"/>
      <c r="D65" s="306"/>
      <c r="E65" s="165" t="s">
        <v>179</v>
      </c>
      <c r="F65" s="165" t="s">
        <v>199</v>
      </c>
      <c r="G65" s="165" t="s">
        <v>356</v>
      </c>
      <c r="H65" s="166">
        <v>5</v>
      </c>
      <c r="I65" s="166">
        <v>35</v>
      </c>
      <c r="J65" s="166">
        <v>70</v>
      </c>
      <c r="K65" s="166">
        <v>10</v>
      </c>
      <c r="L65" s="166">
        <v>70</v>
      </c>
      <c r="M65" s="166">
        <v>140</v>
      </c>
      <c r="N65" s="167" t="s">
        <v>70</v>
      </c>
      <c r="O65" s="167" t="s">
        <v>93</v>
      </c>
      <c r="P65" s="166" t="s">
        <v>220</v>
      </c>
      <c r="Q65" s="166" t="s">
        <v>23</v>
      </c>
      <c r="R65" s="166" t="s">
        <v>23</v>
      </c>
      <c r="S65" s="166">
        <v>2000</v>
      </c>
      <c r="T65" s="166">
        <v>6000</v>
      </c>
      <c r="U65" s="167" t="s">
        <v>70</v>
      </c>
      <c r="V65" s="169">
        <f>IF($U65="MM1",'2020 GTCMHIC Indemnity Plans'!$D$25,IF($U65="MM2",'2020 GTCMHIC Indemnity Plans'!$F$25,IF($U65="MM3",'2020 GTCMHIC Indemnity Plans'!$H$25,IF($U65="MM5",'2020 GTCMHIC Indemnity Plans'!$J$25,IF($U65="MM6",'2020 GTCMHIC Comprehensive Plan'!$D$25,IF($U65="MM7",'2020 GTCMHIC Indemnity Plans'!$L$25,IF($U65="PPO1",'2020 GTMHIC PPO Plans'!$D$25,IF($U65="PPO2",'2020 GTMHIC PPO Plans'!$F$25,IF($U65="PPO3",'2020 GTMHIC PPO Plans'!$H$25,IF($U65="PPOT",'2020 GTMHIC PPO Plans'!$J$25,IF($U65="ACA-P",'2020 GTCMHIC Metal Level Plans'!$C$29,IF($U65="ACA-G",'2020 GTCMHIC Metal Level Plans'!$C$34,IF($U65="ACA-S",'2020 GTCMHIC Metal Level Plans'!$C$39,IF($U65="ACA-B",'2020 GTCMHIC Metal Level Plans'!$C$44," "))))))))))))))</f>
        <v>526.68320894280009</v>
      </c>
      <c r="W65" s="169">
        <f>IF($N65="3T3",'2020 GTCMHIC 3-Tier Rx Plans'!$C$30,IF($N65="3T5a",'2020 GTCMHIC 3-Tier Rx Plans'!$D$30,IF($N65="3T6",'2020 GTCMHIC 3-Tier Rx Plans'!$E$30,IF($N65="3T7",'2020 GTCMHIC 3-Tier Rx Plans'!$F$30,IF($N65="3T8",#REF!,IF($N65="3T9",'2020 GTCMHIC 3-Tier Rx Plans'!$G$30,IF($N65="3T10",'2020 GTCMHIC 3-Tier Rx Plans'!$H$30,IF($N65="3T11",'2020 GTCMHIC 3-Tier Rx Plans'!$I$30,IF($N65="3T13",'2020 GTCMHIC 3-Tier Rx Plans'!$J$30,IF($N65="ACA-P",'2020 GTCMHIC Metal Level Plans'!$C$30,IF($N65="ACA-G",'2020 GTCMHIC Metal Level Plans'!$C$35,IF($N65="ACA-S",'2020 GTCMHIC Metal Level Plans'!$C$40,IF($N65="ACA-B",'2020 GTCMHIC Metal Level Plans'!$C$45," ")))))))))))))</f>
        <v>134.48074905720003</v>
      </c>
      <c r="X65" s="168">
        <f t="shared" si="16"/>
        <v>661.16395800000009</v>
      </c>
      <c r="Y65" s="169">
        <f>IF($U65="MM1",'2020 GTCMHIC Indemnity Plans'!$D$26,IF($U65="MM2",'2020 GTCMHIC Indemnity Plans'!$F$26,IF($U65="MM3",'2020 GTCMHIC Indemnity Plans'!$H$26,IF($U65="MM4",#REF!,IF($U65="MM5",'2020 GTCMHIC Indemnity Plans'!$J$26,IF($U65="MM6",'2020 GTCMHIC Comprehensive Plan'!$D$26,IF($U65="MM7",'2020 GTCMHIC Indemnity Plans'!$L$26,IF($U65="PPO1",'2020 GTMHIC PPO Plans'!$D$26,IF($U65="PPO2",'2020 GTMHIC PPO Plans'!$F$26,IF($U65="PPO3",'2020 GTMHIC PPO Plans'!$H$26,IF($U65="PPOT",'2020 GTMHIC PPO Plans'!$J$26,IF($U65="ACA-P",'2020 GTCMHIC Metal Level Plans'!$D$29,IF($U65="ACA-G",'2020 GTCMHIC Metal Level Plans'!$D$34,IF($U65="ACA-S",'2020 GTCMHIC Metal Level Plans'!$D$39,IF($U65="ACA-B",'2020 GTCMHIC Metal Level Plans'!$D$44," ")))))))))))))))</f>
        <v>1369.3873038300001</v>
      </c>
      <c r="Z65" s="169">
        <f>IF($N65="3T3",'2020 GTCMHIC 3-Tier Rx Plans'!$C$31,IF($N65="3T5a",'2020 GTCMHIC 3-Tier Rx Plans'!$D$31,IF($N65="3T6",'2020 GTCMHIC 3-Tier Rx Plans'!$E$31,IF($N65="3T7",'2020 GTCMHIC 3-Tier Rx Plans'!$F$31,IF($N65="3T8",#REF!,IF($N65="3T9",'2020 GTCMHIC 3-Tier Rx Plans'!$G$31,IF($N65="3T10",'2020 GTCMHIC 3-Tier Rx Plans'!$H$31,IF($N65="3T11",'2020 GTCMHIC 3-Tier Rx Plans'!$I$31,IF($N65="3T13",'2020 GTCMHIC 3-Tier Rx Plans'!$J$31,IF($N65="ACA-P",'2020 GTCMHIC Metal Level Plans'!$D$30,IF($N65="ACA-G",'2020 GTCMHIC Metal Level Plans'!$D$35,IF($N65="ACA-S",'2020 GTCMHIC Metal Level Plans'!$D$40,IF($N65="ACA-B",'2020 GTCMHIC Metal Level Plans'!$D$45," ")))))))))))))</f>
        <v>349.65274617</v>
      </c>
      <c r="AA65" s="169">
        <f t="shared" si="17"/>
        <v>1719.0400500000001</v>
      </c>
      <c r="AB65" s="19"/>
    </row>
    <row r="66" spans="1:28" s="6" customFormat="1" ht="20.100000000000001" customHeight="1" x14ac:dyDescent="0.2">
      <c r="A66" s="304"/>
      <c r="B66" s="304"/>
      <c r="C66" s="310"/>
      <c r="D66" s="306"/>
      <c r="E66" s="165" t="s">
        <v>242</v>
      </c>
      <c r="F66" s="165" t="s">
        <v>199</v>
      </c>
      <c r="G66" s="165" t="s">
        <v>353</v>
      </c>
      <c r="H66" s="166">
        <v>5</v>
      </c>
      <c r="I66" s="166">
        <v>35</v>
      </c>
      <c r="J66" s="166">
        <v>70</v>
      </c>
      <c r="K66" s="166">
        <v>10</v>
      </c>
      <c r="L66" s="166">
        <v>70</v>
      </c>
      <c r="M66" s="166">
        <v>140</v>
      </c>
      <c r="N66" s="167" t="s">
        <v>208</v>
      </c>
      <c r="O66" s="167" t="s">
        <v>245</v>
      </c>
      <c r="P66" s="166">
        <v>0.2</v>
      </c>
      <c r="Q66" s="166">
        <v>1350</v>
      </c>
      <c r="R66" s="166">
        <v>2700</v>
      </c>
      <c r="S66" s="166">
        <v>3000</v>
      </c>
      <c r="T66" s="166">
        <v>6000</v>
      </c>
      <c r="U66" s="167" t="s">
        <v>208</v>
      </c>
      <c r="V66" s="168">
        <f>IF($U66="MM1",'2020 GTCMHIC Indemnity Plans'!$D$25,IF($U66="MM2",'2020 GTCMHIC Indemnity Plans'!$F$25,IF($U66="MM3",'2020 GTCMHIC Indemnity Plans'!$H$25,IF($U66="MM5",'2020 GTCMHIC Indemnity Plans'!$J$25,IF($U66="MM6",'2020 GTCMHIC Comprehensive Plan'!$D$25,IF($U66="MM7",'2020 GTCMHIC Indemnity Plans'!$L$25,IF($U66="PPO1",'2020 GTMHIC PPO Plans'!$D$25,IF($U66="PPO2",'2020 GTMHIC PPO Plans'!$F$25,IF($U66="PPO3",'2020 GTMHIC PPO Plans'!$H$25,IF($U66="PPOT",'2020 GTMHIC PPO Plans'!$J$25,IF($U66="ACA-P",'2020 GTCMHIC Metal Level Plans'!$C$29,IF($U66="ACA-G",'2020 GTCMHIC Metal Level Plans'!$C$34,IF($U66="ACA-S",'2020 GTCMHIC Metal Level Plans'!$C$39,IF($U66="ACA-B",'2020 GTCMHIC Metal Level Plans'!$C$44," "))))))))))))))</f>
        <v>455.45974113965275</v>
      </c>
      <c r="W66" s="168">
        <f>IF($N66="3T3",'2020 GTCMHIC 3-Tier Rx Plans'!$C$30,IF($N66="3T5a",'2020 GTCMHIC 3-Tier Rx Plans'!$D$30,IF($N66="3T6",'2020 GTCMHIC 3-Tier Rx Plans'!$E$30,IF($N66="3T7",'2020 GTCMHIC 3-Tier Rx Plans'!$F$30,IF($N66="3T8",#REF!,IF($N66="3T9",'2020 GTCMHIC 3-Tier Rx Plans'!$G$30,IF($N66="3T10",'2020 GTCMHIC 3-Tier Rx Plans'!$H$30,IF($N66="3T11",'2020 GTCMHIC 3-Tier Rx Plans'!$I$30,IF($N66="3T13",'2020 GTCMHIC 3-Tier Rx Plans'!$J$30,IF($N66="ACA-P",'2020 GTCMHIC Metal Level Plans'!$C$30,IF($N66="ACA-G",'2020 GTCMHIC Metal Level Plans'!$C$35,IF($N66="ACA-S",'2020 GTCMHIC Metal Level Plans'!$C$40,IF($N66="ACA-B",'2020 GTCMHIC Metal Level Plans'!$C$45," ")))))))))))))</f>
        <v>116.2948924777873</v>
      </c>
      <c r="X66" s="168">
        <f t="shared" si="16"/>
        <v>571.75463361744005</v>
      </c>
      <c r="Y66" s="168">
        <f>IF($U66="MM1",'2020 GTCMHIC Indemnity Plans'!$D$26,IF($U66="MM2",'2020 GTCMHIC Indemnity Plans'!$F$26,IF($U66="MM3",'2020 GTCMHIC Indemnity Plans'!$H$26,IF($U66="MM4",#REF!,IF($U66="MM5",'2020 GTCMHIC Indemnity Plans'!$J$26,IF($U66="MM6",'2020 GTCMHIC Comprehensive Plan'!$D$26,IF($U66="MM7",'2020 GTCMHIC Indemnity Plans'!$L$26,IF($U66="PPO1",'2020 GTMHIC PPO Plans'!$D$26,IF($U66="PPO2",'2020 GTMHIC PPO Plans'!$F$26,IF($U66="PPO3",'2020 GTMHIC PPO Plans'!$H$26,IF($U66="PPOT",'2020 GTMHIC PPO Plans'!$J$26,IF($U66="ACA-P",'2020 GTCMHIC Metal Level Plans'!$D$29,IF($U66="ACA-G",'2020 GTCMHIC Metal Level Plans'!$D$34,IF($U66="ACA-S",'2020 GTCMHIC Metal Level Plans'!$D$39,IF($U66="ACA-B",'2020 GTCMHIC Metal Level Plans'!$D$44," ")))))))))))))))</f>
        <v>1184.1917006190924</v>
      </c>
      <c r="Z66" s="168">
        <f>IF($N66="3T3",'2020 GTCMHIC 3-Tier Rx Plans'!$C$31,IF($N66="3T5a",'2020 GTCMHIC 3-Tier Rx Plans'!$D$31,IF($N66="3T6",'2020 GTCMHIC 3-Tier Rx Plans'!$E$31,IF($N66="3T7",'2020 GTCMHIC 3-Tier Rx Plans'!$F$31,IF($N66="3T8",#REF!,IF($N66="3T9",'2020 GTCMHIC 3-Tier Rx Plans'!$G$31,IF($N66="3T10",'2020 GTCMHIC 3-Tier Rx Plans'!$H$31,IF($N66="3T11",'2020 GTCMHIC 3-Tier Rx Plans'!$I$31,IF($N66="3T13",'2020 GTCMHIC 3-Tier Rx Plans'!$J$31,IF($N66="ACA-P",'2020 GTCMHIC Metal Level Plans'!$D$30,IF($N66="ACA-G",'2020 GTCMHIC Metal Level Plans'!$D$35,IF($N66="ACA-S",'2020 GTCMHIC Metal Level Plans'!$D$40,IF($N66="ACA-B",'2020 GTCMHIC Metal Level Plans'!$D$45," ")))))))))))))</f>
        <v>302.36579450906777</v>
      </c>
      <c r="AA66" s="168">
        <f t="shared" si="17"/>
        <v>1486.5574951281601</v>
      </c>
      <c r="AB66" s="19"/>
    </row>
    <row r="67" spans="1:28" s="6" customFormat="1" ht="20.100000000000001" customHeight="1" x14ac:dyDescent="0.2">
      <c r="A67" s="304"/>
      <c r="B67" s="304"/>
      <c r="C67" s="310"/>
      <c r="D67" s="306"/>
      <c r="E67" s="165" t="s">
        <v>243</v>
      </c>
      <c r="F67" s="165" t="s">
        <v>199</v>
      </c>
      <c r="G67" s="165" t="s">
        <v>360</v>
      </c>
      <c r="H67" s="166">
        <v>5</v>
      </c>
      <c r="I67" s="166">
        <v>35</v>
      </c>
      <c r="J67" s="166">
        <v>70</v>
      </c>
      <c r="K67" s="166">
        <v>10</v>
      </c>
      <c r="L67" s="166">
        <v>70</v>
      </c>
      <c r="M67" s="166">
        <v>140</v>
      </c>
      <c r="N67" s="167" t="s">
        <v>247</v>
      </c>
      <c r="O67" s="167" t="s">
        <v>246</v>
      </c>
      <c r="P67" s="166">
        <v>0.2</v>
      </c>
      <c r="Q67" s="166">
        <v>2200</v>
      </c>
      <c r="R67" s="166">
        <v>4400</v>
      </c>
      <c r="S67" s="166">
        <v>6000</v>
      </c>
      <c r="T67" s="166">
        <v>12000</v>
      </c>
      <c r="U67" s="167" t="s">
        <v>247</v>
      </c>
      <c r="V67" s="168">
        <f>IF($U67="MM1",'2020 GTCMHIC Indemnity Plans'!$D$25,IF($U67="MM2",'2020 GTCMHIC Indemnity Plans'!$F$25,IF($U67="MM3",'2020 GTCMHIC Indemnity Plans'!$H$25,IF($U67="MM5",'2020 GTCMHIC Indemnity Plans'!$J$25,IF($U67="MM6",'2020 GTCMHIC Comprehensive Plan'!$D$25,IF($U67="MM7",'2020 GTCMHIC Indemnity Plans'!$L$25,IF($U67="PPO1",'2020 GTMHIC PPO Plans'!$D$25,IF($U67="PPO2",'2020 GTMHIC PPO Plans'!$F$25,IF($U67="PPO3",'2020 GTMHIC PPO Plans'!$H$25,IF($U67="PPOT",'2020 GTMHIC PPO Plans'!$J$25,IF($U67="ACA-P",'2020 GTCMHIC Metal Level Plans'!$C$29,IF($U67="ACA-G",'2020 GTCMHIC Metal Level Plans'!$C$34,IF($U67="ACA-S",'2020 GTCMHIC Metal Level Plans'!$C$39,IF($U67="ACA-B",'2020 GTCMHIC Metal Level Plans'!$C$44," "))))))))))))))</f>
        <v>355.63425739604907</v>
      </c>
      <c r="W67" s="168">
        <f>IF($N67="3T3",'2020 GTCMHIC 3-Tier Rx Plans'!$C$30,IF($N67="3T5a",'2020 GTCMHIC 3-Tier Rx Plans'!$D$30,IF($N67="3T6",'2020 GTCMHIC 3-Tier Rx Plans'!$E$30,IF($N67="3T7",'2020 GTCMHIC 3-Tier Rx Plans'!$F$30,IF($N67="3T8",#REF!,IF($N67="3T9",'2020 GTCMHIC 3-Tier Rx Plans'!$G$30,IF($N67="3T10",'2020 GTCMHIC 3-Tier Rx Plans'!$H$30,IF($N67="3T11",'2020 GTCMHIC 3-Tier Rx Plans'!$I$30,IF($N67="3T13",'2020 GTCMHIC 3-Tier Rx Plans'!$J$30,IF($N67="ACA-P",'2020 GTCMHIC Metal Level Plans'!$C$30,IF($N67="ACA-G",'2020 GTCMHIC Metal Level Plans'!$C$35,IF($N67="ACA-S",'2020 GTCMHIC Metal Level Plans'!$C$40,IF($N67="ACA-B",'2020 GTCMHIC Metal Level Plans'!$C$45," ")))))))))))))</f>
        <v>90.805935167406943</v>
      </c>
      <c r="X67" s="168">
        <f t="shared" si="16"/>
        <v>446.44019256345598</v>
      </c>
      <c r="Y67" s="168">
        <f>IF($U67="MM1",'2020 GTCMHIC Indemnity Plans'!$D$26,IF($U67="MM2",'2020 GTCMHIC Indemnity Plans'!$F$26,IF($U67="MM3",'2020 GTCMHIC Indemnity Plans'!$H$26,IF($U67="MM4",#REF!,IF($U67="MM5",'2020 GTCMHIC Indemnity Plans'!$J$26,IF($U67="MM6",'2020 GTCMHIC Comprehensive Plan'!$D$26,IF($U67="MM7",'2020 GTCMHIC Indemnity Plans'!$L$26,IF($U67="PPO1",'2020 GTMHIC PPO Plans'!$D$26,IF($U67="PPO2",'2020 GTMHIC PPO Plans'!$F$26,IF($U67="PPO3",'2020 GTMHIC PPO Plans'!$H$26,IF($U67="PPOT",'2020 GTMHIC PPO Plans'!$J$26,IF($U67="ACA-P",'2020 GTCMHIC Metal Level Plans'!$D$29,IF($U67="ACA-G",'2020 GTCMHIC Metal Level Plans'!$D$34,IF($U67="ACA-S",'2020 GTCMHIC Metal Level Plans'!$D$39,IF($U67="ACA-B",'2020 GTCMHIC Metal Level Plans'!$D$44," ")))))))))))))))</f>
        <v>924.63487791857847</v>
      </c>
      <c r="Z67" s="168">
        <f>IF($N67="3T3",'2020 GTCMHIC 3-Tier Rx Plans'!$C$31,IF($N67="3T5a",'2020 GTCMHIC 3-Tier Rx Plans'!$D$31,IF($N67="3T6",'2020 GTCMHIC 3-Tier Rx Plans'!$E$31,IF($N67="3T7",'2020 GTCMHIC 3-Tier Rx Plans'!$F$31,IF($N67="3T8",#REF!,IF($N67="3T9",'2020 GTCMHIC 3-Tier Rx Plans'!$G$31,IF($N67="3T10",'2020 GTCMHIC 3-Tier Rx Plans'!$H$31,IF($N67="3T11",'2020 GTCMHIC 3-Tier Rx Plans'!$I$31,IF($N67="3T13",'2020 GTCMHIC 3-Tier Rx Plans'!$J$31,IF($N67="ACA-P",'2020 GTCMHIC Metal Level Plans'!$D$30,IF($N67="ACA-G",'2020 GTCMHIC Metal Level Plans'!$D$35,IF($N67="ACA-S",'2020 GTCMHIC Metal Level Plans'!$D$40,IF($N67="ACA-B",'2020 GTCMHIC Metal Level Plans'!$D$45," ")))))))))))))</f>
        <v>236.09180789434956</v>
      </c>
      <c r="AA67" s="168">
        <f t="shared" si="17"/>
        <v>1160.7266858129281</v>
      </c>
      <c r="AB67" s="19"/>
    </row>
    <row r="68" spans="1:28" s="6" customFormat="1" ht="20.100000000000001" customHeight="1" x14ac:dyDescent="0.2">
      <c r="A68" s="304"/>
      <c r="B68" s="304"/>
      <c r="C68" s="310"/>
      <c r="D68" s="306"/>
      <c r="E68" s="165" t="s">
        <v>244</v>
      </c>
      <c r="F68" s="165" t="s">
        <v>199</v>
      </c>
      <c r="G68" s="165" t="s">
        <v>357</v>
      </c>
      <c r="H68" s="166">
        <v>5</v>
      </c>
      <c r="I68" s="166">
        <v>35</v>
      </c>
      <c r="J68" s="166">
        <v>70</v>
      </c>
      <c r="K68" s="166">
        <v>10</v>
      </c>
      <c r="L68" s="166">
        <v>70</v>
      </c>
      <c r="M68" s="166">
        <v>140</v>
      </c>
      <c r="N68" s="167" t="s">
        <v>224</v>
      </c>
      <c r="O68" s="167" t="s">
        <v>223</v>
      </c>
      <c r="P68" s="170">
        <v>0</v>
      </c>
      <c r="Q68" s="171">
        <v>6550</v>
      </c>
      <c r="R68" s="171">
        <v>13100</v>
      </c>
      <c r="S68" s="166">
        <v>6550</v>
      </c>
      <c r="T68" s="166">
        <v>13100</v>
      </c>
      <c r="U68" s="167" t="s">
        <v>224</v>
      </c>
      <c r="V68" s="169">
        <f>IF($U68="MM1",'2020 GTCMHIC Indemnity Plans'!$D$25,IF($U68="MM2",'2020 GTCMHIC Indemnity Plans'!$F$25,IF($U68="MM3",'2020 GTCMHIC Indemnity Plans'!$H$25,IF($U68="MM5",'2020 GTCMHIC Indemnity Plans'!$J$25,IF($U68="MM6",'2020 GTCMHIC Comprehensive Plan'!$D$25,IF($U68="MM7",'2020 GTCMHIC Indemnity Plans'!$L$25,IF($U68="PPO1",'2020 GTMHIC PPO Plans'!$D$25,IF($U68="PPO2",'2020 GTMHIC PPO Plans'!$F$25,IF($U68="PPO3",'2020 GTMHIC PPO Plans'!$H$25,IF($U68="PPOT",'2020 GTMHIC PPO Plans'!$J$25,IF($U68="ACA-P",'2020 GTCMHIC Metal Level Plans'!$C$29,IF($U68="ACA-G",'2020 GTCMHIC Metal Level Plans'!$C$34,IF($U68="ACA-S",'2020 GTCMHIC Metal Level Plans'!$C$39,IF($U68="ACA-B",'2020 GTCMHIC Metal Level Plans'!$C$44," "))))))))))))))</f>
        <v>291.57879539880003</v>
      </c>
      <c r="W68" s="169">
        <f>IF($N68="3T3",'2020 GTCMHIC 3-Tier Rx Plans'!$C$30,IF($N68="3T5a",'2020 GTCMHIC 3-Tier Rx Plans'!$D$30,IF($N68="3T6",'2020 GTCMHIC 3-Tier Rx Plans'!$E$30,IF($N68="3T7",'2020 GTCMHIC 3-Tier Rx Plans'!$F$30,IF($N68="3T8",#REF!,IF($N68="3T9",'2020 GTCMHIC 3-Tier Rx Plans'!$G$30,IF($N68="3T10",'2020 GTCMHIC 3-Tier Rx Plans'!$H$30,IF($N68="3T11",'2020 GTCMHIC 3-Tier Rx Plans'!$I$30,IF($N68="3T13",'2020 GTCMHIC 3-Tier Rx Plans'!$J$30,IF($N68="ACA-P",'2020 GTCMHIC Metal Level Plans'!$C$30,IF($N68="ACA-G",'2020 GTCMHIC Metal Level Plans'!$C$35,IF($N68="ACA-S",'2020 GTCMHIC Metal Level Plans'!$C$40,IF($N68="ACA-B",'2020 GTCMHIC Metal Level Plans'!$C$45," ")))))))))))))</f>
        <v>74.450322601200014</v>
      </c>
      <c r="X68" s="169">
        <f t="shared" si="16"/>
        <v>366.02911800000004</v>
      </c>
      <c r="Y68" s="169">
        <f>IF($U68="MM1",'2020 GTCMHIC Indemnity Plans'!$D$26,IF($U68="MM2",'2020 GTCMHIC Indemnity Plans'!$F$26,IF($U68="MM3",'2020 GTCMHIC Indemnity Plans'!$H$26,IF($U68="MM4",#REF!,IF($U68="MM5",'2020 GTCMHIC Indemnity Plans'!$J$26,IF($U68="MM6",'2020 GTCMHIC Comprehensive Plan'!$D$26,IF($U68="MM7",'2020 GTCMHIC Indemnity Plans'!$L$26,IF($U68="PPO1",'2020 GTMHIC PPO Plans'!$D$26,IF($U68="PPO2",'2020 GTMHIC PPO Plans'!$F$26,IF($U68="PPO3",'2020 GTMHIC PPO Plans'!$H$26,IF($U68="PPOT",'2020 GTMHIC PPO Plans'!$J$26,IF($U68="ACA-P",'2020 GTCMHIC Metal Level Plans'!$D$29,IF($U68="ACA-G",'2020 GTCMHIC Metal Level Plans'!$D$34,IF($U68="ACA-S",'2020 GTCMHIC Metal Level Plans'!$D$39,IF($U68="ACA-B",'2020 GTCMHIC Metal Level Plans'!$D$44," ")))))))))))))))</f>
        <v>758.09756098440005</v>
      </c>
      <c r="Z68" s="169">
        <f>IF($N68="3T3",'2020 GTCMHIC 3-Tier Rx Plans'!$C$31,IF($N68="3T5a",'2020 GTCMHIC 3-Tier Rx Plans'!$D$31,IF($N68="3T6",'2020 GTCMHIC 3-Tier Rx Plans'!$E$31,IF($N68="3T7",'2020 GTCMHIC 3-Tier Rx Plans'!$F$31,IF($N68="3T8",#REF!,IF($N68="3T9",'2020 GTCMHIC 3-Tier Rx Plans'!$G$31,IF($N68="3T10",'2020 GTCMHIC 3-Tier Rx Plans'!$H$31,IF($N68="3T11",'2020 GTCMHIC 3-Tier Rx Plans'!$I$31,IF($N68="3T13",'2020 GTCMHIC 3-Tier Rx Plans'!$J$31,IF($N68="ACA-P",'2020 GTCMHIC Metal Level Plans'!$D$30,IF($N68="ACA-G",'2020 GTCMHIC Metal Level Plans'!$D$35,IF($N68="ACA-S",'2020 GTCMHIC Metal Level Plans'!$D$40,IF($N68="ACA-B",'2020 GTCMHIC Metal Level Plans'!$D$45," ")))))))))))))</f>
        <v>193.56897301560002</v>
      </c>
      <c r="AA68" s="169">
        <f t="shared" si="17"/>
        <v>951.66653400000007</v>
      </c>
      <c r="AB68" s="19"/>
    </row>
    <row r="69" spans="1:28" s="6" customFormat="1" ht="20.100000000000001" customHeight="1" x14ac:dyDescent="0.2">
      <c r="A69" s="304"/>
      <c r="B69" s="304"/>
      <c r="C69" s="310"/>
      <c r="D69" s="306" t="s">
        <v>197</v>
      </c>
      <c r="E69" s="165" t="s">
        <v>191</v>
      </c>
      <c r="F69" s="165" t="s">
        <v>200</v>
      </c>
      <c r="G69" s="165" t="s">
        <v>101</v>
      </c>
      <c r="H69" s="166">
        <v>5</v>
      </c>
      <c r="I69" s="166">
        <v>20</v>
      </c>
      <c r="J69" s="166">
        <v>35</v>
      </c>
      <c r="K69" s="166">
        <v>10</v>
      </c>
      <c r="L69" s="166">
        <v>40</v>
      </c>
      <c r="M69" s="166">
        <v>70</v>
      </c>
      <c r="N69" s="166" t="s">
        <v>41</v>
      </c>
      <c r="O69" s="167" t="s">
        <v>54</v>
      </c>
      <c r="P69" s="166">
        <v>10</v>
      </c>
      <c r="Q69" s="166" t="s">
        <v>23</v>
      </c>
      <c r="R69" s="166" t="s">
        <v>23</v>
      </c>
      <c r="S69" s="166">
        <v>1000</v>
      </c>
      <c r="T69" s="166">
        <v>3000</v>
      </c>
      <c r="U69" s="167" t="s">
        <v>32</v>
      </c>
      <c r="V69" s="168">
        <f>IF($U69="MM1",'2020 GTCMHIC Indemnity Plans'!$D$25,IF($U69="MM2",'2020 GTCMHIC Indemnity Plans'!$F$25,IF($U69="MM3",'2020 GTCMHIC Indemnity Plans'!$H$25,IF($U69="MM5",'2020 GTCMHIC Indemnity Plans'!$J$25,IF($U69="MM6",'2020 GTCMHIC Comprehensive Plan'!$D$25,IF($U69="MM7",'2020 GTCMHIC Indemnity Plans'!$L$25,IF($U69="PPO1",'2020 GTMHIC PPO Plans'!$D$25,IF($U69="PPO2",'2020 GTMHIC PPO Plans'!$F$25,IF($U69="PPO3",'2020 GTMHIC PPO Plans'!$H$25,IF($U69="PPOT",'2020 GTMHIC PPO Plans'!$J$25,IF($U69="ACA-P",'2020 GTCMHIC Metal Level Plans'!$C$29,IF($U69="ACA-G",'2020 GTCMHIC Metal Level Plans'!$C$34,IF($U69="ACA-S",'2020 GTCMHIC Metal Level Plans'!$C$39,IF($U69="ACA-B",'2020 GTCMHIC Metal Level Plans'!$C$44," "))))))))))))))</f>
        <v>772.18</v>
      </c>
      <c r="W69" s="168">
        <f>IF($N69="3T3",'2020 GTCMHIC 3-Tier Rx Plans'!$C$30,IF($N69="3T5a",'2020 GTCMHIC 3-Tier Rx Plans'!$D$30,IF($N69="3T6",'2020 GTCMHIC 3-Tier Rx Plans'!$E$30,IF($N69="3T7",'2020 GTCMHIC 3-Tier Rx Plans'!$F$30,IF($N69="3T8",#REF!,IF($N69="3T9",'2020 GTCMHIC 3-Tier Rx Plans'!$G$30,IF($N69="3T10",'2020 GTCMHIC 3-Tier Rx Plans'!$H$30,IF($N69="3T11",'2020 GTCMHIC 3-Tier Rx Plans'!$I$30,IF($N69="3T13",'2020 GTCMHIC 3-Tier Rx Plans'!$J$30,IF($N69="ACA-P",'2020 GTCMHIC Metal Level Plans'!$C$30,IF($N69="ACA-G",'2020 GTCMHIC Metal Level Plans'!$C$35,IF($N69="ACA-S",'2020 GTCMHIC Metal Level Plans'!$C$40,IF($N69="ACA-B",'2020 GTCMHIC Metal Level Plans'!$C$45," ")))))))))))))</f>
        <v>195.29</v>
      </c>
      <c r="X69" s="168">
        <f t="shared" si="16"/>
        <v>967.46999999999991</v>
      </c>
      <c r="Y69" s="168">
        <f>IF($U69="MM1",'2020 GTCMHIC Indemnity Plans'!$D$26,IF($U69="MM2",'2020 GTCMHIC Indemnity Plans'!$F$26,IF($U69="MM3",'2020 GTCMHIC Indemnity Plans'!$H$26,IF($U69="MM4",#REF!,IF($U69="MM5",'2020 GTCMHIC Indemnity Plans'!$J$26,IF($U69="MM6",'2020 GTCMHIC Comprehensive Plan'!$D$26,IF($U69="MM7",'2020 GTCMHIC Indemnity Plans'!$L$26,IF($U69="PPO1",'2020 GTMHIC PPO Plans'!$D$26,IF($U69="PPO2",'2020 GTMHIC PPO Plans'!$F$26,IF($U69="PPO3",'2020 GTMHIC PPO Plans'!$H$26,IF($U69="PPOT",'2020 GTMHIC PPO Plans'!$J$26,IF($U69="ACA-P",'2020 GTCMHIC Metal Level Plans'!$D$29,IF($U69="ACA-G",'2020 GTCMHIC Metal Level Plans'!$D$34,IF($U69="ACA-S",'2020 GTCMHIC Metal Level Plans'!$D$39,IF($U69="ACA-B",'2020 GTCMHIC Metal Level Plans'!$D$44," ")))))))))))))))</f>
        <v>1671.35</v>
      </c>
      <c r="Z69" s="168">
        <f>IF($N69="3T3",'2020 GTCMHIC 3-Tier Rx Plans'!$C$31,IF($N69="3T5a",'2020 GTCMHIC 3-Tier Rx Plans'!$D$31,IF($N69="3T6",'2020 GTCMHIC 3-Tier Rx Plans'!$E$31,IF($N69="3T7",'2020 GTCMHIC 3-Tier Rx Plans'!$F$31,IF($N69="3T8",#REF!,IF($N69="3T9",'2020 GTCMHIC 3-Tier Rx Plans'!$G$31,IF($N69="3T10",'2020 GTCMHIC 3-Tier Rx Plans'!$H$31,IF($N69="3T11",'2020 GTCMHIC 3-Tier Rx Plans'!$I$31,IF($N69="3T13",'2020 GTCMHIC 3-Tier Rx Plans'!$J$31,IF($N69="ACA-P",'2020 GTCMHIC Metal Level Plans'!$D$30,IF($N69="ACA-G",'2020 GTCMHIC Metal Level Plans'!$D$35,IF($N69="ACA-S",'2020 GTCMHIC Metal Level Plans'!$D$40,IF($N69="ACA-B",'2020 GTCMHIC Metal Level Plans'!$D$45," ")))))))))))))</f>
        <v>423.33</v>
      </c>
      <c r="AA69" s="168">
        <f t="shared" si="17"/>
        <v>2094.6799999999998</v>
      </c>
      <c r="AB69" s="19"/>
    </row>
    <row r="70" spans="1:28" s="6" customFormat="1" ht="20.100000000000001" customHeight="1" x14ac:dyDescent="0.2">
      <c r="A70" s="304"/>
      <c r="B70" s="304"/>
      <c r="C70" s="310"/>
      <c r="D70" s="306"/>
      <c r="E70" s="165" t="s">
        <v>193</v>
      </c>
      <c r="F70" s="165" t="s">
        <v>200</v>
      </c>
      <c r="G70" s="165" t="s">
        <v>205</v>
      </c>
      <c r="H70" s="166">
        <v>5</v>
      </c>
      <c r="I70" s="166">
        <v>20</v>
      </c>
      <c r="J70" s="166">
        <v>35</v>
      </c>
      <c r="K70" s="166">
        <v>10</v>
      </c>
      <c r="L70" s="166">
        <v>40</v>
      </c>
      <c r="M70" s="166">
        <v>70</v>
      </c>
      <c r="N70" s="166" t="s">
        <v>41</v>
      </c>
      <c r="O70" s="167" t="s">
        <v>47</v>
      </c>
      <c r="P70" s="166" t="s">
        <v>23</v>
      </c>
      <c r="Q70" s="166">
        <v>100</v>
      </c>
      <c r="R70" s="166">
        <v>200</v>
      </c>
      <c r="S70" s="166">
        <v>200</v>
      </c>
      <c r="T70" s="166">
        <v>400</v>
      </c>
      <c r="U70" s="167" t="s">
        <v>36</v>
      </c>
      <c r="V70" s="168">
        <f>IF($U70="MM1",'2020 GTCMHIC Indemnity Plans'!$D$25,IF($U70="MM2",'2020 GTCMHIC Indemnity Plans'!$F$25,IF($U70="MM3",'2020 GTCMHIC Indemnity Plans'!$H$25,IF($U70="MM5",'2020 GTCMHIC Indemnity Plans'!$J$25,IF($U70="MM6",'2020 GTCMHIC Comprehensive Plan'!$D$25,IF($U70="MM7",'2020 GTCMHIC Indemnity Plans'!$L$25,IF($U70="PPO1",'2020 GTMHIC PPO Plans'!$D$25,IF($U70="PPO2",'2020 GTMHIC PPO Plans'!$F$25,IF($U70="PPO3",'2020 GTMHIC PPO Plans'!$H$25,IF($U70="PPOT",'2020 GTMHIC PPO Plans'!$J$25,IF($U70="ACA-P",'2020 GTCMHIC Metal Level Plans'!$C$29,IF($U70="ACA-G",'2020 GTCMHIC Metal Level Plans'!$C$34,IF($U70="ACA-S",'2020 GTCMHIC Metal Level Plans'!$C$39,IF($U70="ACA-B",'2020 GTCMHIC Metal Level Plans'!$C$44," "))))))))))))))</f>
        <v>787.82</v>
      </c>
      <c r="W70" s="168">
        <f>IF($N70="3T3",'2020 GTCMHIC 3-Tier Rx Plans'!$C$30,IF($N70="3T5a",'2020 GTCMHIC 3-Tier Rx Plans'!$D$30,IF($N70="3T6",'2020 GTCMHIC 3-Tier Rx Plans'!$E$30,IF($N70="3T7",'2020 GTCMHIC 3-Tier Rx Plans'!$F$30,IF($N70="3T8",#REF!,IF($N70="3T9",'2020 GTCMHIC 3-Tier Rx Plans'!$G$30,IF($N70="3T10",'2020 GTCMHIC 3-Tier Rx Plans'!$H$30,IF($N70="3T11",'2020 GTCMHIC 3-Tier Rx Plans'!$I$30,IF($N70="3T13",'2020 GTCMHIC 3-Tier Rx Plans'!$J$30,IF($N70="ACA-P",'2020 GTCMHIC Metal Level Plans'!$C$30,IF($N70="ACA-G",'2020 GTCMHIC Metal Level Plans'!$C$35,IF($N70="ACA-S",'2020 GTCMHIC Metal Level Plans'!$C$40,IF($N70="ACA-B",'2020 GTCMHIC Metal Level Plans'!$C$45," ")))))))))))))</f>
        <v>195.29</v>
      </c>
      <c r="X70" s="168">
        <f t="shared" si="16"/>
        <v>983.11</v>
      </c>
      <c r="Y70" s="168">
        <f>IF($U70="MM1",'2020 GTCMHIC Indemnity Plans'!$D$26,IF($U70="MM2",'2020 GTCMHIC Indemnity Plans'!$F$26,IF($U70="MM3",'2020 GTCMHIC Indemnity Plans'!$H$26,IF($U70="MM4",#REF!,IF($U70="MM5",'2020 GTCMHIC Indemnity Plans'!$J$26,IF($U70="MM6",'2020 GTCMHIC Comprehensive Plan'!$D$26,IF($U70="MM7",'2020 GTCMHIC Indemnity Plans'!$L$26,IF($U70="PPO1",'2020 GTMHIC PPO Plans'!$D$26,IF($U70="PPO2",'2020 GTMHIC PPO Plans'!$F$26,IF($U70="PPO3",'2020 GTMHIC PPO Plans'!$H$26,IF($U70="PPOT",'2020 GTMHIC PPO Plans'!$J$26,IF($U70="ACA-P",'2020 GTCMHIC Metal Level Plans'!$D$29,IF($U70="ACA-G",'2020 GTCMHIC Metal Level Plans'!$D$34,IF($U70="ACA-S",'2020 GTCMHIC Metal Level Plans'!$D$39,IF($U70="ACA-B",'2020 GTCMHIC Metal Level Plans'!$D$44," ")))))))))))))))</f>
        <v>1707.55</v>
      </c>
      <c r="Z70" s="168">
        <f>IF($N70="3T3",'2020 GTCMHIC 3-Tier Rx Plans'!$C$31,IF($N70="3T5a",'2020 GTCMHIC 3-Tier Rx Plans'!$D$31,IF($N70="3T6",'2020 GTCMHIC 3-Tier Rx Plans'!$E$31,IF($N70="3T7",'2020 GTCMHIC 3-Tier Rx Plans'!$F$31,IF($N70="3T8",#REF!,IF($N70="3T9",'2020 GTCMHIC 3-Tier Rx Plans'!$G$31,IF($N70="3T10",'2020 GTCMHIC 3-Tier Rx Plans'!$H$31,IF($N70="3T11",'2020 GTCMHIC 3-Tier Rx Plans'!$I$31,IF($N70="3T13",'2020 GTCMHIC 3-Tier Rx Plans'!$J$31,IF($N70="ACA-P",'2020 GTCMHIC Metal Level Plans'!$D$30,IF($N70="ACA-G",'2020 GTCMHIC Metal Level Plans'!$D$35,IF($N70="ACA-S",'2020 GTCMHIC Metal Level Plans'!$D$40,IF($N70="ACA-B",'2020 GTCMHIC Metal Level Plans'!$D$45," ")))))))))))))</f>
        <v>423.33</v>
      </c>
      <c r="AA70" s="168">
        <f t="shared" si="17"/>
        <v>2130.88</v>
      </c>
      <c r="AB70" s="19"/>
    </row>
    <row r="71" spans="1:28" s="6" customFormat="1" ht="20.100000000000001" customHeight="1" x14ac:dyDescent="0.2">
      <c r="A71" s="304"/>
      <c r="B71" s="304"/>
      <c r="C71" s="310"/>
      <c r="D71" s="306"/>
      <c r="E71" s="165" t="s">
        <v>179</v>
      </c>
      <c r="F71" s="165" t="s">
        <v>200</v>
      </c>
      <c r="G71" s="165" t="s">
        <v>356</v>
      </c>
      <c r="H71" s="166">
        <v>5</v>
      </c>
      <c r="I71" s="166">
        <v>35</v>
      </c>
      <c r="J71" s="166">
        <v>70</v>
      </c>
      <c r="K71" s="166">
        <v>10</v>
      </c>
      <c r="L71" s="166">
        <v>70</v>
      </c>
      <c r="M71" s="166">
        <v>140</v>
      </c>
      <c r="N71" s="167" t="s">
        <v>70</v>
      </c>
      <c r="O71" s="167" t="s">
        <v>93</v>
      </c>
      <c r="P71" s="166" t="s">
        <v>220</v>
      </c>
      <c r="Q71" s="166" t="s">
        <v>23</v>
      </c>
      <c r="R71" s="166" t="s">
        <v>23</v>
      </c>
      <c r="S71" s="166">
        <v>2000</v>
      </c>
      <c r="T71" s="166">
        <v>6000</v>
      </c>
      <c r="U71" s="167" t="s">
        <v>70</v>
      </c>
      <c r="V71" s="169">
        <f>IF($U71="MM1",'2020 GTCMHIC Indemnity Plans'!$D$25,IF($U71="MM2",'2020 GTCMHIC Indemnity Plans'!$F$25,IF($U71="MM3",'2020 GTCMHIC Indemnity Plans'!$H$25,IF($U71="MM5",'2020 GTCMHIC Indemnity Plans'!$J$25,IF($U71="MM6",'2020 GTCMHIC Comprehensive Plan'!$D$25,IF($U71="MM7",'2020 GTCMHIC Indemnity Plans'!$L$25,IF($U71="PPO1",'2020 GTMHIC PPO Plans'!$D$25,IF($U71="PPO2",'2020 GTMHIC PPO Plans'!$F$25,IF($U71="PPO3",'2020 GTMHIC PPO Plans'!$H$25,IF($U71="PPOT",'2020 GTMHIC PPO Plans'!$J$25,IF($U71="ACA-P",'2020 GTCMHIC Metal Level Plans'!$C$29,IF($U71="ACA-G",'2020 GTCMHIC Metal Level Plans'!$C$34,IF($U71="ACA-S",'2020 GTCMHIC Metal Level Plans'!$C$39,IF($U71="ACA-B",'2020 GTCMHIC Metal Level Plans'!$C$44," "))))))))))))))</f>
        <v>526.68320894280009</v>
      </c>
      <c r="W71" s="169">
        <f>IF($N71="3T3",'2020 GTCMHIC 3-Tier Rx Plans'!$C$30,IF($N71="3T5a",'2020 GTCMHIC 3-Tier Rx Plans'!$D$30,IF($N71="3T6",'2020 GTCMHIC 3-Tier Rx Plans'!$E$30,IF($N71="3T7",'2020 GTCMHIC 3-Tier Rx Plans'!$F$30,IF($N71="3T8",#REF!,IF($N71="3T9",'2020 GTCMHIC 3-Tier Rx Plans'!$G$30,IF($N71="3T10",'2020 GTCMHIC 3-Tier Rx Plans'!$H$30,IF($N71="3T11",'2020 GTCMHIC 3-Tier Rx Plans'!$I$30,IF($N71="3T13",'2020 GTCMHIC 3-Tier Rx Plans'!$J$30,IF($N71="ACA-P",'2020 GTCMHIC Metal Level Plans'!$C$30,IF($N71="ACA-G",'2020 GTCMHIC Metal Level Plans'!$C$35,IF($N71="ACA-S",'2020 GTCMHIC Metal Level Plans'!$C$40,IF($N71="ACA-B",'2020 GTCMHIC Metal Level Plans'!$C$45," ")))))))))))))</f>
        <v>134.48074905720003</v>
      </c>
      <c r="X71" s="168">
        <f t="shared" si="16"/>
        <v>661.16395800000009</v>
      </c>
      <c r="Y71" s="169">
        <f>IF($U71="MM1",'2020 GTCMHIC Indemnity Plans'!$D$26,IF($U71="MM2",'2020 GTCMHIC Indemnity Plans'!$F$26,IF($U71="MM3",'2020 GTCMHIC Indemnity Plans'!$H$26,IF($U71="MM4",#REF!,IF($U71="MM5",'2020 GTCMHIC Indemnity Plans'!$J$26,IF($U71="MM6",'2020 GTCMHIC Comprehensive Plan'!$D$26,IF($U71="MM7",'2020 GTCMHIC Indemnity Plans'!$L$26,IF($U71="PPO1",'2020 GTMHIC PPO Plans'!$D$26,IF($U71="PPO2",'2020 GTMHIC PPO Plans'!$F$26,IF($U71="PPO3",'2020 GTMHIC PPO Plans'!$H$26,IF($U71="PPOT",'2020 GTMHIC PPO Plans'!$J$26,IF($U71="ACA-P",'2020 GTCMHIC Metal Level Plans'!$D$29,IF($U71="ACA-G",'2020 GTCMHIC Metal Level Plans'!$D$34,IF($U71="ACA-S",'2020 GTCMHIC Metal Level Plans'!$D$39,IF($U71="ACA-B",'2020 GTCMHIC Metal Level Plans'!$D$44," ")))))))))))))))</f>
        <v>1369.3873038300001</v>
      </c>
      <c r="Z71" s="169">
        <f>IF($N71="3T3",'2020 GTCMHIC 3-Tier Rx Plans'!$C$31,IF($N71="3T5a",'2020 GTCMHIC 3-Tier Rx Plans'!$D$31,IF($N71="3T6",'2020 GTCMHIC 3-Tier Rx Plans'!$E$31,IF($N71="3T7",'2020 GTCMHIC 3-Tier Rx Plans'!$F$31,IF($N71="3T8",#REF!,IF($N71="3T9",'2020 GTCMHIC 3-Tier Rx Plans'!$G$31,IF($N71="3T10",'2020 GTCMHIC 3-Tier Rx Plans'!$H$31,IF($N71="3T11",'2020 GTCMHIC 3-Tier Rx Plans'!$I$31,IF($N71="3T13",'2020 GTCMHIC 3-Tier Rx Plans'!$J$31,IF($N71="ACA-P",'2020 GTCMHIC Metal Level Plans'!$D$30,IF($N71="ACA-G",'2020 GTCMHIC Metal Level Plans'!$D$35,IF($N71="ACA-S",'2020 GTCMHIC Metal Level Plans'!$D$40,IF($N71="ACA-B",'2020 GTCMHIC Metal Level Plans'!$D$45," ")))))))))))))</f>
        <v>349.65274617</v>
      </c>
      <c r="AA71" s="169">
        <f t="shared" si="17"/>
        <v>1719.0400500000001</v>
      </c>
      <c r="AB71" s="19"/>
    </row>
    <row r="72" spans="1:28" s="6" customFormat="1" ht="20.100000000000001" customHeight="1" x14ac:dyDescent="0.2">
      <c r="A72" s="304"/>
      <c r="B72" s="304"/>
      <c r="C72" s="310"/>
      <c r="D72" s="306"/>
      <c r="E72" s="165" t="s">
        <v>242</v>
      </c>
      <c r="F72" s="165" t="s">
        <v>200</v>
      </c>
      <c r="G72" s="165" t="s">
        <v>353</v>
      </c>
      <c r="H72" s="166">
        <v>5</v>
      </c>
      <c r="I72" s="166">
        <v>35</v>
      </c>
      <c r="J72" s="166">
        <v>70</v>
      </c>
      <c r="K72" s="166">
        <v>10</v>
      </c>
      <c r="L72" s="166">
        <v>70</v>
      </c>
      <c r="M72" s="166">
        <v>140</v>
      </c>
      <c r="N72" s="167" t="s">
        <v>208</v>
      </c>
      <c r="O72" s="167" t="s">
        <v>245</v>
      </c>
      <c r="P72" s="170">
        <v>0.2</v>
      </c>
      <c r="Q72" s="166">
        <v>1400</v>
      </c>
      <c r="R72" s="166">
        <v>2800</v>
      </c>
      <c r="S72" s="166">
        <v>3000</v>
      </c>
      <c r="T72" s="166">
        <v>6000</v>
      </c>
      <c r="U72" s="167" t="s">
        <v>208</v>
      </c>
      <c r="V72" s="168">
        <f>IF($U72="MM1",'2020 GTCMHIC Indemnity Plans'!$D$25,IF($U72="MM2",'2020 GTCMHIC Indemnity Plans'!$F$25,IF($U72="MM3",'2020 GTCMHIC Indemnity Plans'!$H$25,IF($U72="MM5",'2020 GTCMHIC Indemnity Plans'!$J$25,IF($U72="MM6",'2020 GTCMHIC Comprehensive Plan'!$D$25,IF($U72="MM7",'2020 GTCMHIC Indemnity Plans'!$L$25,IF($U72="PPO1",'2020 GTMHIC PPO Plans'!$D$25,IF($U72="PPO2",'2020 GTMHIC PPO Plans'!$F$25,IF($U72="PPO3",'2020 GTMHIC PPO Plans'!$H$25,IF($U72="PPOT",'2020 GTMHIC PPO Plans'!$J$25,IF($U72="ACA-P",'2020 GTCMHIC Metal Level Plans'!$C$29,IF($U72="ACA-G",'2020 GTCMHIC Metal Level Plans'!$C$34,IF($U72="ACA-S",'2020 GTCMHIC Metal Level Plans'!$C$39,IF($U72="ACA-B",'2020 GTCMHIC Metal Level Plans'!$C$44," "))))))))))))))</f>
        <v>455.45974113965275</v>
      </c>
      <c r="W72" s="168">
        <f>IF($N72="3T3",'2020 GTCMHIC 3-Tier Rx Plans'!$C$30,IF($N72="3T5a",'2020 GTCMHIC 3-Tier Rx Plans'!$D$30,IF($N72="3T6",'2020 GTCMHIC 3-Tier Rx Plans'!$E$30,IF($N72="3T7",'2020 GTCMHIC 3-Tier Rx Plans'!$F$30,IF($N72="3T8",#REF!,IF($N72="3T9",'2020 GTCMHIC 3-Tier Rx Plans'!$G$30,IF($N72="3T10",'2020 GTCMHIC 3-Tier Rx Plans'!$H$30,IF($N72="3T11",'2020 GTCMHIC 3-Tier Rx Plans'!$I$30,IF($N72="3T13",'2020 GTCMHIC 3-Tier Rx Plans'!$J$30,IF($N72="ACA-P",'2020 GTCMHIC Metal Level Plans'!$C$30,IF($N72="ACA-G",'2020 GTCMHIC Metal Level Plans'!$C$35,IF($N72="ACA-S",'2020 GTCMHIC Metal Level Plans'!$C$40,IF($N72="ACA-B",'2020 GTCMHIC Metal Level Plans'!$C$45," ")))))))))))))</f>
        <v>116.2948924777873</v>
      </c>
      <c r="X72" s="168">
        <f t="shared" si="16"/>
        <v>571.75463361744005</v>
      </c>
      <c r="Y72" s="168">
        <f>IF($U72="MM1",'2020 GTCMHIC Indemnity Plans'!$D$26,IF($U72="MM2",'2020 GTCMHIC Indemnity Plans'!$F$26,IF($U72="MM3",'2020 GTCMHIC Indemnity Plans'!$H$26,IF($U72="MM4",#REF!,IF($U72="MM5",'2020 GTCMHIC Indemnity Plans'!$J$26,IF($U72="MM6",'2020 GTCMHIC Comprehensive Plan'!$D$26,IF($U72="MM7",'2020 GTCMHIC Indemnity Plans'!$L$26,IF($U72="PPO1",'2020 GTMHIC PPO Plans'!$D$26,IF($U72="PPO2",'2020 GTMHIC PPO Plans'!$F$26,IF($U72="PPO3",'2020 GTMHIC PPO Plans'!$H$26,IF($U72="PPOT",'2020 GTMHIC PPO Plans'!$J$26,IF($U72="ACA-P",'2020 GTCMHIC Metal Level Plans'!$D$29,IF($U72="ACA-G",'2020 GTCMHIC Metal Level Plans'!$D$34,IF($U72="ACA-S",'2020 GTCMHIC Metal Level Plans'!$D$39,IF($U72="ACA-B",'2020 GTCMHIC Metal Level Plans'!$D$44," ")))))))))))))))</f>
        <v>1184.1917006190924</v>
      </c>
      <c r="Z72" s="168">
        <f>IF($N72="3T3",'2020 GTCMHIC 3-Tier Rx Plans'!$C$31,IF($N72="3T5a",'2020 GTCMHIC 3-Tier Rx Plans'!$D$31,IF($N72="3T6",'2020 GTCMHIC 3-Tier Rx Plans'!$E$31,IF($N72="3T7",'2020 GTCMHIC 3-Tier Rx Plans'!$F$31,IF($N72="3T8",#REF!,IF($N72="3T9",'2020 GTCMHIC 3-Tier Rx Plans'!$G$31,IF($N72="3T10",'2020 GTCMHIC 3-Tier Rx Plans'!$H$31,IF($N72="3T11",'2020 GTCMHIC 3-Tier Rx Plans'!$I$31,IF($N72="3T13",'2020 GTCMHIC 3-Tier Rx Plans'!$J$31,IF($N72="ACA-P",'2020 GTCMHIC Metal Level Plans'!$D$30,IF($N72="ACA-G",'2020 GTCMHIC Metal Level Plans'!$D$35,IF($N72="ACA-S",'2020 GTCMHIC Metal Level Plans'!$D$40,IF($N72="ACA-B",'2020 GTCMHIC Metal Level Plans'!$D$45," ")))))))))))))</f>
        <v>302.36579450906777</v>
      </c>
      <c r="AA72" s="168">
        <f t="shared" si="17"/>
        <v>1486.5574951281601</v>
      </c>
      <c r="AB72" s="19"/>
    </row>
    <row r="73" spans="1:28" s="6" customFormat="1" ht="20.100000000000001" customHeight="1" x14ac:dyDescent="0.2">
      <c r="A73" s="304"/>
      <c r="B73" s="304"/>
      <c r="C73" s="310"/>
      <c r="D73" s="306"/>
      <c r="E73" s="165" t="s">
        <v>243</v>
      </c>
      <c r="F73" s="165" t="s">
        <v>200</v>
      </c>
      <c r="G73" s="165" t="s">
        <v>360</v>
      </c>
      <c r="H73" s="166">
        <v>5</v>
      </c>
      <c r="I73" s="166">
        <v>35</v>
      </c>
      <c r="J73" s="166">
        <v>70</v>
      </c>
      <c r="K73" s="166">
        <v>10</v>
      </c>
      <c r="L73" s="166">
        <v>70</v>
      </c>
      <c r="M73" s="166">
        <v>140</v>
      </c>
      <c r="N73" s="167" t="s">
        <v>247</v>
      </c>
      <c r="O73" s="167" t="s">
        <v>246</v>
      </c>
      <c r="P73" s="170">
        <v>0.2</v>
      </c>
      <c r="Q73" s="166">
        <v>2200</v>
      </c>
      <c r="R73" s="166">
        <v>4400</v>
      </c>
      <c r="S73" s="166">
        <v>6000</v>
      </c>
      <c r="T73" s="166">
        <v>12000</v>
      </c>
      <c r="U73" s="167" t="s">
        <v>247</v>
      </c>
      <c r="V73" s="168">
        <f>IF($U73="MM1",'2020 GTCMHIC Indemnity Plans'!$D$25,IF($U73="MM2",'2020 GTCMHIC Indemnity Plans'!$F$25,IF($U73="MM3",'2020 GTCMHIC Indemnity Plans'!$H$25,IF($U73="MM5",'2020 GTCMHIC Indemnity Plans'!$J$25,IF($U73="MM6",'2020 GTCMHIC Comprehensive Plan'!$D$25,IF($U73="MM7",'2020 GTCMHIC Indemnity Plans'!$L$25,IF($U73="PPO1",'2020 GTMHIC PPO Plans'!$D$25,IF($U73="PPO2",'2020 GTMHIC PPO Plans'!$F$25,IF($U73="PPO3",'2020 GTMHIC PPO Plans'!$H$25,IF($U73="PPOT",'2020 GTMHIC PPO Plans'!$J$25,IF($U73="ACA-P",'2020 GTCMHIC Metal Level Plans'!$C$29,IF($U73="ACA-G",'2020 GTCMHIC Metal Level Plans'!$C$34,IF($U73="ACA-S",'2020 GTCMHIC Metal Level Plans'!$C$39,IF($U73="ACA-B",'2020 GTCMHIC Metal Level Plans'!$C$44," "))))))))))))))</f>
        <v>355.63425739604907</v>
      </c>
      <c r="W73" s="168">
        <f>IF($N73="3T3",'2020 GTCMHIC 3-Tier Rx Plans'!$C$30,IF($N73="3T5a",'2020 GTCMHIC 3-Tier Rx Plans'!$D$30,IF($N73="3T6",'2020 GTCMHIC 3-Tier Rx Plans'!$E$30,IF($N73="3T7",'2020 GTCMHIC 3-Tier Rx Plans'!$F$30,IF($N73="3T8",#REF!,IF($N73="3T9",'2020 GTCMHIC 3-Tier Rx Plans'!$G$30,IF($N73="3T10",'2020 GTCMHIC 3-Tier Rx Plans'!$H$30,IF($N73="3T11",'2020 GTCMHIC 3-Tier Rx Plans'!$I$30,IF($N73="3T13",'2020 GTCMHIC 3-Tier Rx Plans'!$J$30,IF($N73="ACA-P",'2020 GTCMHIC Metal Level Plans'!$C$30,IF($N73="ACA-G",'2020 GTCMHIC Metal Level Plans'!$C$35,IF($N73="ACA-S",'2020 GTCMHIC Metal Level Plans'!$C$40,IF($N73="ACA-B",'2020 GTCMHIC Metal Level Plans'!$C$45," ")))))))))))))</f>
        <v>90.805935167406943</v>
      </c>
      <c r="X73" s="168">
        <f t="shared" si="16"/>
        <v>446.44019256345598</v>
      </c>
      <c r="Y73" s="168">
        <f>IF($U73="MM1",'2020 GTCMHIC Indemnity Plans'!$D$26,IF($U73="MM2",'2020 GTCMHIC Indemnity Plans'!$F$26,IF($U73="MM3",'2020 GTCMHIC Indemnity Plans'!$H$26,IF($U73="MM4",#REF!,IF($U73="MM5",'2020 GTCMHIC Indemnity Plans'!$J$26,IF($U73="MM6",'2020 GTCMHIC Comprehensive Plan'!$D$26,IF($U73="MM7",'2020 GTCMHIC Indemnity Plans'!$L$26,IF($U73="PPO1",'2020 GTMHIC PPO Plans'!$D$26,IF($U73="PPO2",'2020 GTMHIC PPO Plans'!$F$26,IF($U73="PPO3",'2020 GTMHIC PPO Plans'!$H$26,IF($U73="PPOT",'2020 GTMHIC PPO Plans'!$J$26,IF($U73="ACA-P",'2020 GTCMHIC Metal Level Plans'!$D$29,IF($U73="ACA-G",'2020 GTCMHIC Metal Level Plans'!$D$34,IF($U73="ACA-S",'2020 GTCMHIC Metal Level Plans'!$D$39,IF($U73="ACA-B",'2020 GTCMHIC Metal Level Plans'!$D$44," ")))))))))))))))</f>
        <v>924.63487791857847</v>
      </c>
      <c r="Z73" s="168">
        <f>IF($N73="3T3",'2020 GTCMHIC 3-Tier Rx Plans'!$C$31,IF($N73="3T5a",'2020 GTCMHIC 3-Tier Rx Plans'!$D$31,IF($N73="3T6",'2020 GTCMHIC 3-Tier Rx Plans'!$E$31,IF($N73="3T7",'2020 GTCMHIC 3-Tier Rx Plans'!$F$31,IF($N73="3T8",#REF!,IF($N73="3T9",'2020 GTCMHIC 3-Tier Rx Plans'!$G$31,IF($N73="3T10",'2020 GTCMHIC 3-Tier Rx Plans'!$H$31,IF($N73="3T11",'2020 GTCMHIC 3-Tier Rx Plans'!$I$31,IF($N73="3T13",'2020 GTCMHIC 3-Tier Rx Plans'!$J$31,IF($N73="ACA-P",'2020 GTCMHIC Metal Level Plans'!$D$30,IF($N73="ACA-G",'2020 GTCMHIC Metal Level Plans'!$D$35,IF($N73="ACA-S",'2020 GTCMHIC Metal Level Plans'!$D$40,IF($N73="ACA-B",'2020 GTCMHIC Metal Level Plans'!$D$45," ")))))))))))))</f>
        <v>236.09180789434956</v>
      </c>
      <c r="AA73" s="168">
        <f t="shared" si="17"/>
        <v>1160.7266858129281</v>
      </c>
      <c r="AB73" s="19"/>
    </row>
    <row r="74" spans="1:28" s="6" customFormat="1" ht="20.100000000000001" customHeight="1" x14ac:dyDescent="0.2">
      <c r="A74" s="304"/>
      <c r="B74" s="304"/>
      <c r="C74" s="310"/>
      <c r="D74" s="306"/>
      <c r="E74" s="165" t="s">
        <v>244</v>
      </c>
      <c r="F74" s="165" t="s">
        <v>200</v>
      </c>
      <c r="G74" s="165" t="s">
        <v>357</v>
      </c>
      <c r="H74" s="166">
        <v>5</v>
      </c>
      <c r="I74" s="166">
        <v>35</v>
      </c>
      <c r="J74" s="166">
        <v>70</v>
      </c>
      <c r="K74" s="166">
        <v>10</v>
      </c>
      <c r="L74" s="166">
        <v>70</v>
      </c>
      <c r="M74" s="166">
        <v>140</v>
      </c>
      <c r="N74" s="167" t="s">
        <v>224</v>
      </c>
      <c r="O74" s="167" t="s">
        <v>223</v>
      </c>
      <c r="P74" s="170">
        <v>0</v>
      </c>
      <c r="Q74" s="171">
        <v>6550</v>
      </c>
      <c r="R74" s="171">
        <v>13100</v>
      </c>
      <c r="S74" s="166">
        <v>6550</v>
      </c>
      <c r="T74" s="166">
        <v>13100</v>
      </c>
      <c r="U74" s="167" t="s">
        <v>224</v>
      </c>
      <c r="V74" s="169">
        <f>IF($U74="MM1",'2020 GTCMHIC Indemnity Plans'!$D$25,IF($U74="MM2",'2020 GTCMHIC Indemnity Plans'!$F$25,IF($U74="MM3",'2020 GTCMHIC Indemnity Plans'!$H$25,IF($U74="MM5",'2020 GTCMHIC Indemnity Plans'!$J$25,IF($U74="MM6",'2020 GTCMHIC Comprehensive Plan'!$D$25,IF($U74="MM7",'2020 GTCMHIC Indemnity Plans'!$L$25,IF($U74="PPO1",'2020 GTMHIC PPO Plans'!$D$25,IF($U74="PPO2",'2020 GTMHIC PPO Plans'!$F$25,IF($U74="PPO3",'2020 GTMHIC PPO Plans'!$H$25,IF($U74="PPOT",'2020 GTMHIC PPO Plans'!$J$25,IF($U74="ACA-P",'2020 GTCMHIC Metal Level Plans'!$C$29,IF($U74="ACA-G",'2020 GTCMHIC Metal Level Plans'!$C$34,IF($U74="ACA-S",'2020 GTCMHIC Metal Level Plans'!$C$39,IF($U74="ACA-B",'2020 GTCMHIC Metal Level Plans'!$C$44," "))))))))))))))</f>
        <v>291.57879539880003</v>
      </c>
      <c r="W74" s="169">
        <f>IF($N74="3T3",'2020 GTCMHIC 3-Tier Rx Plans'!$C$30,IF($N74="3T5a",'2020 GTCMHIC 3-Tier Rx Plans'!$D$30,IF($N74="3T6",'2020 GTCMHIC 3-Tier Rx Plans'!$E$30,IF($N74="3T7",'2020 GTCMHIC 3-Tier Rx Plans'!$F$30,IF($N74="3T8",#REF!,IF($N74="3T9",'2020 GTCMHIC 3-Tier Rx Plans'!$G$30,IF($N74="3T10",'2020 GTCMHIC 3-Tier Rx Plans'!$H$30,IF($N74="3T11",'2020 GTCMHIC 3-Tier Rx Plans'!$I$30,IF($N74="3T13",'2020 GTCMHIC 3-Tier Rx Plans'!$J$30,IF($N74="ACA-P",'2020 GTCMHIC Metal Level Plans'!$C$30,IF($N74="ACA-G",'2020 GTCMHIC Metal Level Plans'!$C$35,IF($N74="ACA-S",'2020 GTCMHIC Metal Level Plans'!$C$40,IF($N74="ACA-B",'2020 GTCMHIC Metal Level Plans'!$C$45," ")))))))))))))</f>
        <v>74.450322601200014</v>
      </c>
      <c r="X74" s="169">
        <f t="shared" si="16"/>
        <v>366.02911800000004</v>
      </c>
      <c r="Y74" s="169">
        <f>IF($U74="MM1",'2020 GTCMHIC Indemnity Plans'!$D$26,IF($U74="MM2",'2020 GTCMHIC Indemnity Plans'!$F$26,IF($U74="MM3",'2020 GTCMHIC Indemnity Plans'!$H$26,IF($U74="MM4",#REF!,IF($U74="MM5",'2020 GTCMHIC Indemnity Plans'!$J$26,IF($U74="MM6",'2020 GTCMHIC Comprehensive Plan'!$D$26,IF($U74="MM7",'2020 GTCMHIC Indemnity Plans'!$L$26,IF($U74="PPO1",'2020 GTMHIC PPO Plans'!$D$26,IF($U74="PPO2",'2020 GTMHIC PPO Plans'!$F$26,IF($U74="PPO3",'2020 GTMHIC PPO Plans'!$H$26,IF($U74="PPOT",'2020 GTMHIC PPO Plans'!$J$26,IF($U74="ACA-P",'2020 GTCMHIC Metal Level Plans'!$D$29,IF($U74="ACA-G",'2020 GTCMHIC Metal Level Plans'!$D$34,IF($U74="ACA-S",'2020 GTCMHIC Metal Level Plans'!$D$39,IF($U74="ACA-B",'2020 GTCMHIC Metal Level Plans'!$D$44," ")))))))))))))))</f>
        <v>758.09756098440005</v>
      </c>
      <c r="Z74" s="169">
        <f>IF($N74="3T3",'2020 GTCMHIC 3-Tier Rx Plans'!$C$31,IF($N74="3T5a",'2020 GTCMHIC 3-Tier Rx Plans'!$D$31,IF($N74="3T6",'2020 GTCMHIC 3-Tier Rx Plans'!$E$31,IF($N74="3T7",'2020 GTCMHIC 3-Tier Rx Plans'!$F$31,IF($N74="3T8",#REF!,IF($N74="3T9",'2020 GTCMHIC 3-Tier Rx Plans'!$G$31,IF($N74="3T10",'2020 GTCMHIC 3-Tier Rx Plans'!$H$31,IF($N74="3T11",'2020 GTCMHIC 3-Tier Rx Plans'!$I$31,IF($N74="3T13",'2020 GTCMHIC 3-Tier Rx Plans'!$J$31,IF($N74="ACA-P",'2020 GTCMHIC Metal Level Plans'!$D$30,IF($N74="ACA-G",'2020 GTCMHIC Metal Level Plans'!$D$35,IF($N74="ACA-S",'2020 GTCMHIC Metal Level Plans'!$D$40,IF($N74="ACA-B",'2020 GTCMHIC Metal Level Plans'!$D$45," ")))))))))))))</f>
        <v>193.56897301560002</v>
      </c>
      <c r="AA74" s="169">
        <f t="shared" si="17"/>
        <v>951.66653400000007</v>
      </c>
      <c r="AB74" s="19"/>
    </row>
    <row r="75" spans="1:28" s="6" customFormat="1" ht="20.100000000000001" customHeight="1" x14ac:dyDescent="0.2">
      <c r="A75" s="304"/>
      <c r="B75" s="304"/>
      <c r="C75" s="310"/>
      <c r="D75" s="306" t="s">
        <v>198</v>
      </c>
      <c r="E75" s="165" t="s">
        <v>191</v>
      </c>
      <c r="F75" s="165" t="s">
        <v>201</v>
      </c>
      <c r="G75" s="165" t="s">
        <v>101</v>
      </c>
      <c r="H75" s="166">
        <v>5</v>
      </c>
      <c r="I75" s="166">
        <v>20</v>
      </c>
      <c r="J75" s="166">
        <v>35</v>
      </c>
      <c r="K75" s="166">
        <v>10</v>
      </c>
      <c r="L75" s="166">
        <v>40</v>
      </c>
      <c r="M75" s="166">
        <v>70</v>
      </c>
      <c r="N75" s="166" t="s">
        <v>41</v>
      </c>
      <c r="O75" s="167" t="s">
        <v>54</v>
      </c>
      <c r="P75" s="166">
        <v>10</v>
      </c>
      <c r="Q75" s="166" t="s">
        <v>23</v>
      </c>
      <c r="R75" s="166" t="s">
        <v>23</v>
      </c>
      <c r="S75" s="166">
        <v>1000</v>
      </c>
      <c r="T75" s="166">
        <v>3000</v>
      </c>
      <c r="U75" s="167" t="s">
        <v>32</v>
      </c>
      <c r="V75" s="168">
        <f>IF($U75="MM1",'2020 GTCMHIC Indemnity Plans'!$D$25,IF($U75="MM2",'2020 GTCMHIC Indemnity Plans'!$F$25,IF($U75="MM3",'2020 GTCMHIC Indemnity Plans'!$H$25,IF($U75="MM5",'2020 GTCMHIC Indemnity Plans'!$J$25,IF($U75="MM6",'2020 GTCMHIC Comprehensive Plan'!$D$25,IF($U75="MM7",'2020 GTCMHIC Indemnity Plans'!$L$25,IF($U75="PPO1",'2020 GTMHIC PPO Plans'!$D$25,IF($U75="PPO2",'2020 GTMHIC PPO Plans'!$F$25,IF($U75="PPO3",'2020 GTMHIC PPO Plans'!$H$25,IF($U75="PPOT",'2020 GTMHIC PPO Plans'!$J$25,IF($U75="ACA-P",'2020 GTCMHIC Metal Level Plans'!$C$29,IF($U75="ACA-G",'2020 GTCMHIC Metal Level Plans'!$C$34,IF($U75="ACA-S",'2020 GTCMHIC Metal Level Plans'!$C$39,IF($U75="ACA-B",'2020 GTCMHIC Metal Level Plans'!$C$44," "))))))))))))))</f>
        <v>772.18</v>
      </c>
      <c r="W75" s="168">
        <f>IF($N75="3T3",'2020 GTCMHIC 3-Tier Rx Plans'!$C$30,IF($N75="3T5a",'2020 GTCMHIC 3-Tier Rx Plans'!$D$30,IF($N75="3T6",'2020 GTCMHIC 3-Tier Rx Plans'!$E$30,IF($N75="3T7",'2020 GTCMHIC 3-Tier Rx Plans'!$F$30,IF($N75="3T8",#REF!,IF($N75="3T9",'2020 GTCMHIC 3-Tier Rx Plans'!$G$30,IF($N75="3T10",'2020 GTCMHIC 3-Tier Rx Plans'!$H$30,IF($N75="3T11",'2020 GTCMHIC 3-Tier Rx Plans'!$I$30,IF($N75="3T13",'2020 GTCMHIC 3-Tier Rx Plans'!$J$30,IF($N75="ACA-P",'2020 GTCMHIC Metal Level Plans'!$C$30,IF($N75="ACA-G",'2020 GTCMHIC Metal Level Plans'!$C$35,IF($N75="ACA-S",'2020 GTCMHIC Metal Level Plans'!$C$40,IF($N75="ACA-B",'2020 GTCMHIC Metal Level Plans'!$C$45," ")))))))))))))</f>
        <v>195.29</v>
      </c>
      <c r="X75" s="168">
        <f t="shared" si="16"/>
        <v>967.46999999999991</v>
      </c>
      <c r="Y75" s="168">
        <f>IF($U75="MM1",'2020 GTCMHIC Indemnity Plans'!$D$26,IF($U75="MM2",'2020 GTCMHIC Indemnity Plans'!$F$26,IF($U75="MM3",'2020 GTCMHIC Indemnity Plans'!$H$26,IF($U75="MM4",#REF!,IF($U75="MM5",'2020 GTCMHIC Indemnity Plans'!$J$26,IF($U75="MM6",'2020 GTCMHIC Comprehensive Plan'!$D$26,IF($U75="MM7",'2020 GTCMHIC Indemnity Plans'!$L$26,IF($U75="PPO1",'2020 GTMHIC PPO Plans'!$D$26,IF($U75="PPO2",'2020 GTMHIC PPO Plans'!$F$26,IF($U75="PPO3",'2020 GTMHIC PPO Plans'!$H$26,IF($U75="PPOT",'2020 GTMHIC PPO Plans'!$J$26,IF($U75="ACA-P",'2020 GTCMHIC Metal Level Plans'!$D$29,IF($U75="ACA-G",'2020 GTCMHIC Metal Level Plans'!$D$34,IF($U75="ACA-S",'2020 GTCMHIC Metal Level Plans'!$D$39,IF($U75="ACA-B",'2020 GTCMHIC Metal Level Plans'!$D$44," ")))))))))))))))</f>
        <v>1671.35</v>
      </c>
      <c r="Z75" s="168">
        <f>IF($N75="3T3",'2020 GTCMHIC 3-Tier Rx Plans'!$C$31,IF($N75="3T5a",'2020 GTCMHIC 3-Tier Rx Plans'!$D$31,IF($N75="3T6",'2020 GTCMHIC 3-Tier Rx Plans'!$E$31,IF($N75="3T7",'2020 GTCMHIC 3-Tier Rx Plans'!$F$31,IF($N75="3T8",#REF!,IF($N75="3T9",'2020 GTCMHIC 3-Tier Rx Plans'!$G$31,IF($N75="3T10",'2020 GTCMHIC 3-Tier Rx Plans'!$H$31,IF($N75="3T11",'2020 GTCMHIC 3-Tier Rx Plans'!$I$31,IF($N75="3T13",'2020 GTCMHIC 3-Tier Rx Plans'!$J$31,IF($N75="ACA-P",'2020 GTCMHIC Metal Level Plans'!$D$30,IF($N75="ACA-G",'2020 GTCMHIC Metal Level Plans'!$D$35,IF($N75="ACA-S",'2020 GTCMHIC Metal Level Plans'!$D$40,IF($N75="ACA-B",'2020 GTCMHIC Metal Level Plans'!$D$45," ")))))))))))))</f>
        <v>423.33</v>
      </c>
      <c r="AA75" s="168">
        <f t="shared" si="17"/>
        <v>2094.6799999999998</v>
      </c>
      <c r="AB75" s="19"/>
    </row>
    <row r="76" spans="1:28" s="6" customFormat="1" ht="20.100000000000001" customHeight="1" x14ac:dyDescent="0.2">
      <c r="A76" s="304"/>
      <c r="B76" s="304"/>
      <c r="C76" s="310"/>
      <c r="D76" s="306"/>
      <c r="E76" s="165" t="s">
        <v>193</v>
      </c>
      <c r="F76" s="165" t="s">
        <v>201</v>
      </c>
      <c r="G76" s="165" t="s">
        <v>205</v>
      </c>
      <c r="H76" s="166">
        <v>5</v>
      </c>
      <c r="I76" s="166">
        <v>20</v>
      </c>
      <c r="J76" s="166">
        <v>35</v>
      </c>
      <c r="K76" s="166">
        <v>10</v>
      </c>
      <c r="L76" s="166">
        <v>40</v>
      </c>
      <c r="M76" s="166">
        <v>70</v>
      </c>
      <c r="N76" s="166" t="s">
        <v>41</v>
      </c>
      <c r="O76" s="167" t="s">
        <v>47</v>
      </c>
      <c r="P76" s="166" t="s">
        <v>23</v>
      </c>
      <c r="Q76" s="166">
        <v>100</v>
      </c>
      <c r="R76" s="166">
        <v>200</v>
      </c>
      <c r="S76" s="166">
        <v>200</v>
      </c>
      <c r="T76" s="166">
        <v>400</v>
      </c>
      <c r="U76" s="167" t="s">
        <v>36</v>
      </c>
      <c r="V76" s="168">
        <f>IF($U76="MM1",'2020 GTCMHIC Indemnity Plans'!$D$25,IF($U76="MM2",'2020 GTCMHIC Indemnity Plans'!$F$25,IF($U76="MM3",'2020 GTCMHIC Indemnity Plans'!$H$25,IF($U76="MM5",'2020 GTCMHIC Indemnity Plans'!$J$25,IF($U76="MM6",'2020 GTCMHIC Comprehensive Plan'!$D$25,IF($U76="MM7",'2020 GTCMHIC Indemnity Plans'!$L$25,IF($U76="PPO1",'2020 GTMHIC PPO Plans'!$D$25,IF($U76="PPO2",'2020 GTMHIC PPO Plans'!$F$25,IF($U76="PPO3",'2020 GTMHIC PPO Plans'!$H$25,IF($U76="PPOT",'2020 GTMHIC PPO Plans'!$J$25,IF($U76="ACA-P",'2020 GTCMHIC Metal Level Plans'!$C$29,IF($U76="ACA-G",'2020 GTCMHIC Metal Level Plans'!$C$34,IF($U76="ACA-S",'2020 GTCMHIC Metal Level Plans'!$C$39,IF($U76="ACA-B",'2020 GTCMHIC Metal Level Plans'!$C$44," "))))))))))))))</f>
        <v>787.82</v>
      </c>
      <c r="W76" s="168">
        <f>IF($N76="3T3",'2020 GTCMHIC 3-Tier Rx Plans'!$C$30,IF($N76="3T5a",'2020 GTCMHIC 3-Tier Rx Plans'!$D$30,IF($N76="3T6",'2020 GTCMHIC 3-Tier Rx Plans'!$E$30,IF($N76="3T7",'2020 GTCMHIC 3-Tier Rx Plans'!$F$30,IF($N76="3T8",#REF!,IF($N76="3T9",'2020 GTCMHIC 3-Tier Rx Plans'!$G$30,IF($N76="3T10",'2020 GTCMHIC 3-Tier Rx Plans'!$H$30,IF($N76="3T11",'2020 GTCMHIC 3-Tier Rx Plans'!$I$30,IF($N76="3T13",'2020 GTCMHIC 3-Tier Rx Plans'!$J$30,IF($N76="ACA-P",'2020 GTCMHIC Metal Level Plans'!$C$30,IF($N76="ACA-G",'2020 GTCMHIC Metal Level Plans'!$C$35,IF($N76="ACA-S",'2020 GTCMHIC Metal Level Plans'!$C$40,IF($N76="ACA-B",'2020 GTCMHIC Metal Level Plans'!$C$45," ")))))))))))))</f>
        <v>195.29</v>
      </c>
      <c r="X76" s="168">
        <f t="shared" si="16"/>
        <v>983.11</v>
      </c>
      <c r="Y76" s="168">
        <f>IF($U76="MM1",'2020 GTCMHIC Indemnity Plans'!$D$26,IF($U76="MM2",'2020 GTCMHIC Indemnity Plans'!$F$26,IF($U76="MM3",'2020 GTCMHIC Indemnity Plans'!$H$26,IF($U76="MM4",#REF!,IF($U76="MM5",'2020 GTCMHIC Indemnity Plans'!$J$26,IF($U76="MM6",'2020 GTCMHIC Comprehensive Plan'!$D$26,IF($U76="MM7",'2020 GTCMHIC Indemnity Plans'!$L$26,IF($U76="PPO1",'2020 GTMHIC PPO Plans'!$D$26,IF($U76="PPO2",'2020 GTMHIC PPO Plans'!$F$26,IF($U76="PPO3",'2020 GTMHIC PPO Plans'!$H$26,IF($U76="PPOT",'2020 GTMHIC PPO Plans'!$J$26,IF($U76="ACA-P",'2020 GTCMHIC Metal Level Plans'!$D$29,IF($U76="ACA-G",'2020 GTCMHIC Metal Level Plans'!$D$34,IF($U76="ACA-S",'2020 GTCMHIC Metal Level Plans'!$D$39,IF($U76="ACA-B",'2020 GTCMHIC Metal Level Plans'!$D$44," ")))))))))))))))</f>
        <v>1707.55</v>
      </c>
      <c r="Z76" s="168">
        <f>IF($N76="3T3",'2020 GTCMHIC 3-Tier Rx Plans'!$C$31,IF($N76="3T5a",'2020 GTCMHIC 3-Tier Rx Plans'!$D$31,IF($N76="3T6",'2020 GTCMHIC 3-Tier Rx Plans'!$E$31,IF($N76="3T7",'2020 GTCMHIC 3-Tier Rx Plans'!$F$31,IF($N76="3T8",#REF!,IF($N76="3T9",'2020 GTCMHIC 3-Tier Rx Plans'!$G$31,IF($N76="3T10",'2020 GTCMHIC 3-Tier Rx Plans'!$H$31,IF($N76="3T11",'2020 GTCMHIC 3-Tier Rx Plans'!$I$31,IF($N76="3T13",'2020 GTCMHIC 3-Tier Rx Plans'!$J$31,IF($N76="ACA-P",'2020 GTCMHIC Metal Level Plans'!$D$30,IF($N76="ACA-G",'2020 GTCMHIC Metal Level Plans'!$D$35,IF($N76="ACA-S",'2020 GTCMHIC Metal Level Plans'!$D$40,IF($N76="ACA-B",'2020 GTCMHIC Metal Level Plans'!$D$45," ")))))))))))))</f>
        <v>423.33</v>
      </c>
      <c r="AA76" s="168">
        <f t="shared" si="17"/>
        <v>2130.88</v>
      </c>
      <c r="AB76" s="19"/>
    </row>
    <row r="77" spans="1:28" s="6" customFormat="1" ht="20.100000000000001" customHeight="1" x14ac:dyDescent="0.2">
      <c r="A77" s="304"/>
      <c r="B77" s="304"/>
      <c r="C77" s="310"/>
      <c r="D77" s="306"/>
      <c r="E77" s="165" t="s">
        <v>179</v>
      </c>
      <c r="F77" s="165" t="s">
        <v>201</v>
      </c>
      <c r="G77" s="165" t="s">
        <v>356</v>
      </c>
      <c r="H77" s="166">
        <v>5</v>
      </c>
      <c r="I77" s="166">
        <v>35</v>
      </c>
      <c r="J77" s="166">
        <v>70</v>
      </c>
      <c r="K77" s="166">
        <v>10</v>
      </c>
      <c r="L77" s="166">
        <v>70</v>
      </c>
      <c r="M77" s="166">
        <v>140</v>
      </c>
      <c r="N77" s="167" t="s">
        <v>70</v>
      </c>
      <c r="O77" s="167" t="s">
        <v>93</v>
      </c>
      <c r="P77" s="166" t="s">
        <v>220</v>
      </c>
      <c r="Q77" s="166" t="s">
        <v>23</v>
      </c>
      <c r="R77" s="166" t="s">
        <v>23</v>
      </c>
      <c r="S77" s="166">
        <v>2000</v>
      </c>
      <c r="T77" s="166">
        <v>6000</v>
      </c>
      <c r="U77" s="167" t="s">
        <v>70</v>
      </c>
      <c r="V77" s="169">
        <f>IF($U77="MM1",'2020 GTCMHIC Indemnity Plans'!$D$25,IF($U77="MM2",'2020 GTCMHIC Indemnity Plans'!$F$25,IF($U77="MM3",'2020 GTCMHIC Indemnity Plans'!$H$25,IF($U77="MM5",'2020 GTCMHIC Indemnity Plans'!$J$25,IF($U77="MM6",'2020 GTCMHIC Comprehensive Plan'!$D$25,IF($U77="MM7",'2020 GTCMHIC Indemnity Plans'!$L$25,IF($U77="PPO1",'2020 GTMHIC PPO Plans'!$D$25,IF($U77="PPO2",'2020 GTMHIC PPO Plans'!$F$25,IF($U77="PPO3",'2020 GTMHIC PPO Plans'!$H$25,IF($U77="PPOT",'2020 GTMHIC PPO Plans'!$J$25,IF($U77="ACA-P",'2020 GTCMHIC Metal Level Plans'!$C$29,IF($U77="ACA-G",'2020 GTCMHIC Metal Level Plans'!$C$34,IF($U77="ACA-S",'2020 GTCMHIC Metal Level Plans'!$C$39,IF($U77="ACA-B",'2020 GTCMHIC Metal Level Plans'!$C$44," "))))))))))))))</f>
        <v>526.68320894280009</v>
      </c>
      <c r="W77" s="169">
        <f>IF($N77="3T3",'2020 GTCMHIC 3-Tier Rx Plans'!$C$30,IF($N77="3T5a",'2020 GTCMHIC 3-Tier Rx Plans'!$D$30,IF($N77="3T6",'2020 GTCMHIC 3-Tier Rx Plans'!$E$30,IF($N77="3T7",'2020 GTCMHIC 3-Tier Rx Plans'!$F$30,IF($N77="3T8",#REF!,IF($N77="3T9",'2020 GTCMHIC 3-Tier Rx Plans'!$G$30,IF($N77="3T10",'2020 GTCMHIC 3-Tier Rx Plans'!$H$30,IF($N77="3T11",'2020 GTCMHIC 3-Tier Rx Plans'!$I$30,IF($N77="3T13",'2020 GTCMHIC 3-Tier Rx Plans'!$J$30,IF($N77="ACA-P",'2020 GTCMHIC Metal Level Plans'!$C$30,IF($N77="ACA-G",'2020 GTCMHIC Metal Level Plans'!$C$35,IF($N77="ACA-S",'2020 GTCMHIC Metal Level Plans'!$C$40,IF($N77="ACA-B",'2020 GTCMHIC Metal Level Plans'!$C$45," ")))))))))))))</f>
        <v>134.48074905720003</v>
      </c>
      <c r="X77" s="168">
        <f t="shared" si="16"/>
        <v>661.16395800000009</v>
      </c>
      <c r="Y77" s="169">
        <f>IF($U77="MM1",'2020 GTCMHIC Indemnity Plans'!$D$26,IF($U77="MM2",'2020 GTCMHIC Indemnity Plans'!$F$26,IF($U77="MM3",'2020 GTCMHIC Indemnity Plans'!$H$26,IF($U77="MM4",#REF!,IF($U77="MM5",'2020 GTCMHIC Indemnity Plans'!$J$26,IF($U77="MM6",'2020 GTCMHIC Comprehensive Plan'!$D$26,IF($U77="MM7",'2020 GTCMHIC Indemnity Plans'!$L$26,IF($U77="PPO1",'2020 GTMHIC PPO Plans'!$D$26,IF($U77="PPO2",'2020 GTMHIC PPO Plans'!$F$26,IF($U77="PPO3",'2020 GTMHIC PPO Plans'!$H$26,IF($U77="PPOT",'2020 GTMHIC PPO Plans'!$J$26,IF($U77="ACA-P",'2020 GTCMHIC Metal Level Plans'!$D$29,IF($U77="ACA-G",'2020 GTCMHIC Metal Level Plans'!$D$34,IF($U77="ACA-S",'2020 GTCMHIC Metal Level Plans'!$D$39,IF($U77="ACA-B",'2020 GTCMHIC Metal Level Plans'!$D$44," ")))))))))))))))</f>
        <v>1369.3873038300001</v>
      </c>
      <c r="Z77" s="169">
        <f>IF($N77="3T3",'2020 GTCMHIC 3-Tier Rx Plans'!$C$31,IF($N77="3T5a",'2020 GTCMHIC 3-Tier Rx Plans'!$D$31,IF($N77="3T6",'2020 GTCMHIC 3-Tier Rx Plans'!$E$31,IF($N77="3T7",'2020 GTCMHIC 3-Tier Rx Plans'!$F$31,IF($N77="3T8",#REF!,IF($N77="3T9",'2020 GTCMHIC 3-Tier Rx Plans'!$G$31,IF($N77="3T10",'2020 GTCMHIC 3-Tier Rx Plans'!$H$31,IF($N77="3T11",'2020 GTCMHIC 3-Tier Rx Plans'!$I$31,IF($N77="3T13",'2020 GTCMHIC 3-Tier Rx Plans'!$J$31,IF($N77="ACA-P",'2020 GTCMHIC Metal Level Plans'!$D$30,IF($N77="ACA-G",'2020 GTCMHIC Metal Level Plans'!$D$35,IF($N77="ACA-S",'2020 GTCMHIC Metal Level Plans'!$D$40,IF($N77="ACA-B",'2020 GTCMHIC Metal Level Plans'!$D$45," ")))))))))))))</f>
        <v>349.65274617</v>
      </c>
      <c r="AA77" s="169">
        <f t="shared" si="17"/>
        <v>1719.0400500000001</v>
      </c>
      <c r="AB77" s="19"/>
    </row>
    <row r="78" spans="1:28" s="6" customFormat="1" ht="20.100000000000001" customHeight="1" x14ac:dyDescent="0.2">
      <c r="A78" s="304"/>
      <c r="B78" s="304"/>
      <c r="C78" s="310"/>
      <c r="D78" s="306"/>
      <c r="E78" s="165" t="s">
        <v>242</v>
      </c>
      <c r="F78" s="165" t="s">
        <v>201</v>
      </c>
      <c r="G78" s="165" t="s">
        <v>353</v>
      </c>
      <c r="H78" s="166">
        <v>5</v>
      </c>
      <c r="I78" s="166">
        <v>35</v>
      </c>
      <c r="J78" s="166">
        <v>70</v>
      </c>
      <c r="K78" s="166">
        <v>10</v>
      </c>
      <c r="L78" s="166">
        <v>70</v>
      </c>
      <c r="M78" s="166">
        <v>140</v>
      </c>
      <c r="N78" s="167" t="s">
        <v>208</v>
      </c>
      <c r="O78" s="167" t="s">
        <v>245</v>
      </c>
      <c r="P78" s="170">
        <v>0.2</v>
      </c>
      <c r="Q78" s="166">
        <v>1400</v>
      </c>
      <c r="R78" s="166">
        <v>2800</v>
      </c>
      <c r="S78" s="166">
        <v>3000</v>
      </c>
      <c r="T78" s="166">
        <v>6000</v>
      </c>
      <c r="U78" s="167" t="s">
        <v>208</v>
      </c>
      <c r="V78" s="168">
        <f>IF($U78="MM1",'2020 GTCMHIC Indemnity Plans'!$D$25,IF($U78="MM2",'2020 GTCMHIC Indemnity Plans'!$F$25,IF($U78="MM3",'2020 GTCMHIC Indemnity Plans'!$H$25,IF($U78="MM5",'2020 GTCMHIC Indemnity Plans'!$J$25,IF($U78="MM6",'2020 GTCMHIC Comprehensive Plan'!$D$25,IF($U78="MM7",'2020 GTCMHIC Indemnity Plans'!$L$25,IF($U78="PPO1",'2020 GTMHIC PPO Plans'!$D$25,IF($U78="PPO2",'2020 GTMHIC PPO Plans'!$F$25,IF($U78="PPO3",'2020 GTMHIC PPO Plans'!$H$25,IF($U78="PPOT",'2020 GTMHIC PPO Plans'!$J$25,IF($U78="ACA-P",'2020 GTCMHIC Metal Level Plans'!$C$29,IF($U78="ACA-G",'2020 GTCMHIC Metal Level Plans'!$C$34,IF($U78="ACA-S",'2020 GTCMHIC Metal Level Plans'!$C$39,IF($U78="ACA-B",'2020 GTCMHIC Metal Level Plans'!$C$44," "))))))))))))))</f>
        <v>455.45974113965275</v>
      </c>
      <c r="W78" s="168">
        <f>IF($N78="3T3",'2020 GTCMHIC 3-Tier Rx Plans'!$C$30,IF($N78="3T5a",'2020 GTCMHIC 3-Tier Rx Plans'!$D$30,IF($N78="3T6",'2020 GTCMHIC 3-Tier Rx Plans'!$E$30,IF($N78="3T7",'2020 GTCMHIC 3-Tier Rx Plans'!$F$30,IF($N78="3T8",#REF!,IF($N78="3T9",'2020 GTCMHIC 3-Tier Rx Plans'!$G$30,IF($N78="3T10",'2020 GTCMHIC 3-Tier Rx Plans'!$H$30,IF($N78="3T11",'2020 GTCMHIC 3-Tier Rx Plans'!$I$30,IF($N78="3T13",'2020 GTCMHIC 3-Tier Rx Plans'!$J$30,IF($N78="ACA-P",'2020 GTCMHIC Metal Level Plans'!$C$30,IF($N78="ACA-G",'2020 GTCMHIC Metal Level Plans'!$C$35,IF($N78="ACA-S",'2020 GTCMHIC Metal Level Plans'!$C$40,IF($N78="ACA-B",'2020 GTCMHIC Metal Level Plans'!$C$45," ")))))))))))))</f>
        <v>116.2948924777873</v>
      </c>
      <c r="X78" s="168">
        <f t="shared" si="16"/>
        <v>571.75463361744005</v>
      </c>
      <c r="Y78" s="168">
        <f>IF($U78="MM1",'2020 GTCMHIC Indemnity Plans'!$D$26,IF($U78="MM2",'2020 GTCMHIC Indemnity Plans'!$F$26,IF($U78="MM3",'2020 GTCMHIC Indemnity Plans'!$H$26,IF($U78="MM4",#REF!,IF($U78="MM5",'2020 GTCMHIC Indemnity Plans'!$J$26,IF($U78="MM6",'2020 GTCMHIC Comprehensive Plan'!$D$26,IF($U78="MM7",'2020 GTCMHIC Indemnity Plans'!$L$26,IF($U78="PPO1",'2020 GTMHIC PPO Plans'!$D$26,IF($U78="PPO2",'2020 GTMHIC PPO Plans'!$F$26,IF($U78="PPO3",'2020 GTMHIC PPO Plans'!$H$26,IF($U78="PPOT",'2020 GTMHIC PPO Plans'!$J$26,IF($U78="ACA-P",'2020 GTCMHIC Metal Level Plans'!$D$29,IF($U78="ACA-G",'2020 GTCMHIC Metal Level Plans'!$D$34,IF($U78="ACA-S",'2020 GTCMHIC Metal Level Plans'!$D$39,IF($U78="ACA-B",'2020 GTCMHIC Metal Level Plans'!$D$44," ")))))))))))))))</f>
        <v>1184.1917006190924</v>
      </c>
      <c r="Z78" s="168">
        <f>IF($N78="3T3",'2020 GTCMHIC 3-Tier Rx Plans'!$C$31,IF($N78="3T5a",'2020 GTCMHIC 3-Tier Rx Plans'!$D$31,IF($N78="3T6",'2020 GTCMHIC 3-Tier Rx Plans'!$E$31,IF($N78="3T7",'2020 GTCMHIC 3-Tier Rx Plans'!$F$31,IF($N78="3T8",#REF!,IF($N78="3T9",'2020 GTCMHIC 3-Tier Rx Plans'!$G$31,IF($N78="3T10",'2020 GTCMHIC 3-Tier Rx Plans'!$H$31,IF($N78="3T11",'2020 GTCMHIC 3-Tier Rx Plans'!$I$31,IF($N78="3T13",'2020 GTCMHIC 3-Tier Rx Plans'!$J$31,IF($N78="ACA-P",'2020 GTCMHIC Metal Level Plans'!$D$30,IF($N78="ACA-G",'2020 GTCMHIC Metal Level Plans'!$D$35,IF($N78="ACA-S",'2020 GTCMHIC Metal Level Plans'!$D$40,IF($N78="ACA-B",'2020 GTCMHIC Metal Level Plans'!$D$45," ")))))))))))))</f>
        <v>302.36579450906777</v>
      </c>
      <c r="AA78" s="168">
        <f t="shared" si="17"/>
        <v>1486.5574951281601</v>
      </c>
      <c r="AB78" s="19"/>
    </row>
    <row r="79" spans="1:28" s="6" customFormat="1" ht="20.100000000000001" customHeight="1" x14ac:dyDescent="0.2">
      <c r="A79" s="304"/>
      <c r="B79" s="304"/>
      <c r="C79" s="310"/>
      <c r="D79" s="306"/>
      <c r="E79" s="165" t="s">
        <v>243</v>
      </c>
      <c r="F79" s="165" t="s">
        <v>201</v>
      </c>
      <c r="G79" s="165" t="s">
        <v>360</v>
      </c>
      <c r="H79" s="166">
        <v>5</v>
      </c>
      <c r="I79" s="166">
        <v>35</v>
      </c>
      <c r="J79" s="166">
        <v>70</v>
      </c>
      <c r="K79" s="166">
        <v>10</v>
      </c>
      <c r="L79" s="166">
        <v>70</v>
      </c>
      <c r="M79" s="166">
        <v>140</v>
      </c>
      <c r="N79" s="167" t="s">
        <v>247</v>
      </c>
      <c r="O79" s="167" t="s">
        <v>246</v>
      </c>
      <c r="P79" s="170">
        <v>0.2</v>
      </c>
      <c r="Q79" s="166">
        <v>2200</v>
      </c>
      <c r="R79" s="166">
        <v>4400</v>
      </c>
      <c r="S79" s="166">
        <v>6000</v>
      </c>
      <c r="T79" s="166">
        <v>12000</v>
      </c>
      <c r="U79" s="167" t="s">
        <v>247</v>
      </c>
      <c r="V79" s="168">
        <f>IF($U79="MM1",'2020 GTCMHIC Indemnity Plans'!$D$25,IF($U79="MM2",'2020 GTCMHIC Indemnity Plans'!$F$25,IF($U79="MM3",'2020 GTCMHIC Indemnity Plans'!$H$25,IF($U79="MM5",'2020 GTCMHIC Indemnity Plans'!$J$25,IF($U79="MM6",'2020 GTCMHIC Comprehensive Plan'!$D$25,IF($U79="MM7",'2020 GTCMHIC Indemnity Plans'!$L$25,IF($U79="PPO1",'2020 GTMHIC PPO Plans'!$D$25,IF($U79="PPO2",'2020 GTMHIC PPO Plans'!$F$25,IF($U79="PPO3",'2020 GTMHIC PPO Plans'!$H$25,IF($U79="PPOT",'2020 GTMHIC PPO Plans'!$J$25,IF($U79="ACA-P",'2020 GTCMHIC Metal Level Plans'!$C$29,IF($U79="ACA-G",'2020 GTCMHIC Metal Level Plans'!$C$34,IF($U79="ACA-S",'2020 GTCMHIC Metal Level Plans'!$C$39,IF($U79="ACA-B",'2020 GTCMHIC Metal Level Plans'!$C$44," "))))))))))))))</f>
        <v>355.63425739604907</v>
      </c>
      <c r="W79" s="168">
        <f>IF($N79="3T3",'2020 GTCMHIC 3-Tier Rx Plans'!$C$30,IF($N79="3T5a",'2020 GTCMHIC 3-Tier Rx Plans'!$D$30,IF($N79="3T6",'2020 GTCMHIC 3-Tier Rx Plans'!$E$30,IF($N79="3T7",'2020 GTCMHIC 3-Tier Rx Plans'!$F$30,IF($N79="3T8",#REF!,IF($N79="3T9",'2020 GTCMHIC 3-Tier Rx Plans'!$G$30,IF($N79="3T10",'2020 GTCMHIC 3-Tier Rx Plans'!$H$30,IF($N79="3T11",'2020 GTCMHIC 3-Tier Rx Plans'!$I$30,IF($N79="3T13",'2020 GTCMHIC 3-Tier Rx Plans'!$J$30,IF($N79="ACA-P",'2020 GTCMHIC Metal Level Plans'!$C$30,IF($N79="ACA-G",'2020 GTCMHIC Metal Level Plans'!$C$35,IF($N79="ACA-S",'2020 GTCMHIC Metal Level Plans'!$C$40,IF($N79="ACA-B",'2020 GTCMHIC Metal Level Plans'!$C$45," ")))))))))))))</f>
        <v>90.805935167406943</v>
      </c>
      <c r="X79" s="168">
        <f t="shared" si="16"/>
        <v>446.44019256345598</v>
      </c>
      <c r="Y79" s="168">
        <f>IF($U79="MM1",'2020 GTCMHIC Indemnity Plans'!$D$26,IF($U79="MM2",'2020 GTCMHIC Indemnity Plans'!$F$26,IF($U79="MM3",'2020 GTCMHIC Indemnity Plans'!$H$26,IF($U79="MM4",#REF!,IF($U79="MM5",'2020 GTCMHIC Indemnity Plans'!$J$26,IF($U79="MM6",'2020 GTCMHIC Comprehensive Plan'!$D$26,IF($U79="MM7",'2020 GTCMHIC Indemnity Plans'!$L$26,IF($U79="PPO1",'2020 GTMHIC PPO Plans'!$D$26,IF($U79="PPO2",'2020 GTMHIC PPO Plans'!$F$26,IF($U79="PPO3",'2020 GTMHIC PPO Plans'!$H$26,IF($U79="PPOT",'2020 GTMHIC PPO Plans'!$J$26,IF($U79="ACA-P",'2020 GTCMHIC Metal Level Plans'!$D$29,IF($U79="ACA-G",'2020 GTCMHIC Metal Level Plans'!$D$34,IF($U79="ACA-S",'2020 GTCMHIC Metal Level Plans'!$D$39,IF($U79="ACA-B",'2020 GTCMHIC Metal Level Plans'!$D$44," ")))))))))))))))</f>
        <v>924.63487791857847</v>
      </c>
      <c r="Z79" s="168">
        <f>IF($N79="3T3",'2020 GTCMHIC 3-Tier Rx Plans'!$C$31,IF($N79="3T5a",'2020 GTCMHIC 3-Tier Rx Plans'!$D$31,IF($N79="3T6",'2020 GTCMHIC 3-Tier Rx Plans'!$E$31,IF($N79="3T7",'2020 GTCMHIC 3-Tier Rx Plans'!$F$31,IF($N79="3T8",#REF!,IF($N79="3T9",'2020 GTCMHIC 3-Tier Rx Plans'!$G$31,IF($N79="3T10",'2020 GTCMHIC 3-Tier Rx Plans'!$H$31,IF($N79="3T11",'2020 GTCMHIC 3-Tier Rx Plans'!$I$31,IF($N79="3T13",'2020 GTCMHIC 3-Tier Rx Plans'!$J$31,IF($N79="ACA-P",'2020 GTCMHIC Metal Level Plans'!$D$30,IF($N79="ACA-G",'2020 GTCMHIC Metal Level Plans'!$D$35,IF($N79="ACA-S",'2020 GTCMHIC Metal Level Plans'!$D$40,IF($N79="ACA-B",'2020 GTCMHIC Metal Level Plans'!$D$45," ")))))))))))))</f>
        <v>236.09180789434956</v>
      </c>
      <c r="AA79" s="168">
        <f t="shared" si="17"/>
        <v>1160.7266858129281</v>
      </c>
      <c r="AB79" s="19"/>
    </row>
    <row r="80" spans="1:28" s="6" customFormat="1" ht="20.100000000000001" customHeight="1" x14ac:dyDescent="0.2">
      <c r="A80" s="304"/>
      <c r="B80" s="304"/>
      <c r="C80" s="310"/>
      <c r="D80" s="306"/>
      <c r="E80" s="165" t="s">
        <v>244</v>
      </c>
      <c r="F80" s="165" t="s">
        <v>201</v>
      </c>
      <c r="G80" s="165" t="s">
        <v>357</v>
      </c>
      <c r="H80" s="166">
        <v>5</v>
      </c>
      <c r="I80" s="166">
        <v>35</v>
      </c>
      <c r="J80" s="166">
        <v>70</v>
      </c>
      <c r="K80" s="166">
        <v>10</v>
      </c>
      <c r="L80" s="166">
        <v>70</v>
      </c>
      <c r="M80" s="166">
        <v>140</v>
      </c>
      <c r="N80" s="167" t="s">
        <v>224</v>
      </c>
      <c r="O80" s="167" t="s">
        <v>223</v>
      </c>
      <c r="P80" s="170">
        <v>0</v>
      </c>
      <c r="Q80" s="171">
        <v>6550</v>
      </c>
      <c r="R80" s="171">
        <v>13100</v>
      </c>
      <c r="S80" s="166">
        <v>6550</v>
      </c>
      <c r="T80" s="166">
        <v>13100</v>
      </c>
      <c r="U80" s="167" t="s">
        <v>224</v>
      </c>
      <c r="V80" s="169">
        <f>IF($U80="MM1",'2020 GTCMHIC Indemnity Plans'!$D$25,IF($U80="MM2",'2020 GTCMHIC Indemnity Plans'!$F$25,IF($U80="MM3",'2020 GTCMHIC Indemnity Plans'!$H$25,IF($U80="MM5",'2020 GTCMHIC Indemnity Plans'!$J$25,IF($U80="MM6",'2020 GTCMHIC Comprehensive Plan'!$D$25,IF($U80="MM7",'2020 GTCMHIC Indemnity Plans'!$L$25,IF($U80="PPO1",'2020 GTMHIC PPO Plans'!$D$25,IF($U80="PPO2",'2020 GTMHIC PPO Plans'!$F$25,IF($U80="PPO3",'2020 GTMHIC PPO Plans'!$H$25,IF($U80="PPOT",'2020 GTMHIC PPO Plans'!$J$25,IF($U80="ACA-P",'2020 GTCMHIC Metal Level Plans'!$C$29,IF($U80="ACA-G",'2020 GTCMHIC Metal Level Plans'!$C$34,IF($U80="ACA-S",'2020 GTCMHIC Metal Level Plans'!$C$39,IF($U80="ACA-B",'2020 GTCMHIC Metal Level Plans'!$C$44," "))))))))))))))</f>
        <v>291.57879539880003</v>
      </c>
      <c r="W80" s="169">
        <f>IF($N80="3T3",'2020 GTCMHIC 3-Tier Rx Plans'!$C$30,IF($N80="3T5a",'2020 GTCMHIC 3-Tier Rx Plans'!$D$30,IF($N80="3T6",'2020 GTCMHIC 3-Tier Rx Plans'!$E$30,IF($N80="3T7",'2020 GTCMHIC 3-Tier Rx Plans'!$F$30,IF($N80="3T8",#REF!,IF($N80="3T9",'2020 GTCMHIC 3-Tier Rx Plans'!$G$30,IF($N80="3T10",'2020 GTCMHIC 3-Tier Rx Plans'!$H$30,IF($N80="3T11",'2020 GTCMHIC 3-Tier Rx Plans'!$I$30,IF($N80="3T13",'2020 GTCMHIC 3-Tier Rx Plans'!$J$30,IF($N80="ACA-P",'2020 GTCMHIC Metal Level Plans'!$C$30,IF($N80="ACA-G",'2020 GTCMHIC Metal Level Plans'!$C$35,IF($N80="ACA-S",'2020 GTCMHIC Metal Level Plans'!$C$40,IF($N80="ACA-B",'2020 GTCMHIC Metal Level Plans'!$C$45," ")))))))))))))</f>
        <v>74.450322601200014</v>
      </c>
      <c r="X80" s="169">
        <f t="shared" si="16"/>
        <v>366.02911800000004</v>
      </c>
      <c r="Y80" s="169">
        <f>IF($U80="MM1",'2020 GTCMHIC Indemnity Plans'!$D$26,IF($U80="MM2",'2020 GTCMHIC Indemnity Plans'!$F$26,IF($U80="MM3",'2020 GTCMHIC Indemnity Plans'!$H$26,IF($U80="MM4",#REF!,IF($U80="MM5",'2020 GTCMHIC Indemnity Plans'!$J$26,IF($U80="MM6",'2020 GTCMHIC Comprehensive Plan'!$D$26,IF($U80="MM7",'2020 GTCMHIC Indemnity Plans'!$L$26,IF($U80="PPO1",'2020 GTMHIC PPO Plans'!$D$26,IF($U80="PPO2",'2020 GTMHIC PPO Plans'!$F$26,IF($U80="PPO3",'2020 GTMHIC PPO Plans'!$H$26,IF($U80="PPOT",'2020 GTMHIC PPO Plans'!$J$26,IF($U80="ACA-P",'2020 GTCMHIC Metal Level Plans'!$D$29,IF($U80="ACA-G",'2020 GTCMHIC Metal Level Plans'!$D$34,IF($U80="ACA-S",'2020 GTCMHIC Metal Level Plans'!$D$39,IF($U80="ACA-B",'2020 GTCMHIC Metal Level Plans'!$D$44," ")))))))))))))))</f>
        <v>758.09756098440005</v>
      </c>
      <c r="Z80" s="169">
        <f>IF($N80="3T3",'2020 GTCMHIC 3-Tier Rx Plans'!$C$31,IF($N80="3T5a",'2020 GTCMHIC 3-Tier Rx Plans'!$D$31,IF($N80="3T6",'2020 GTCMHIC 3-Tier Rx Plans'!$E$31,IF($N80="3T7",'2020 GTCMHIC 3-Tier Rx Plans'!$F$31,IF($N80="3T8",#REF!,IF($N80="3T9",'2020 GTCMHIC 3-Tier Rx Plans'!$G$31,IF($N80="3T10",'2020 GTCMHIC 3-Tier Rx Plans'!$H$31,IF($N80="3T11",'2020 GTCMHIC 3-Tier Rx Plans'!$I$31,IF($N80="3T13",'2020 GTCMHIC 3-Tier Rx Plans'!$J$31,IF($N80="ACA-P",'2020 GTCMHIC Metal Level Plans'!$D$30,IF($N80="ACA-G",'2020 GTCMHIC Metal Level Plans'!$D$35,IF($N80="ACA-S",'2020 GTCMHIC Metal Level Plans'!$D$40,IF($N80="ACA-B",'2020 GTCMHIC Metal Level Plans'!$D$45," ")))))))))))))</f>
        <v>193.56897301560002</v>
      </c>
      <c r="AA80" s="169">
        <f t="shared" si="17"/>
        <v>951.66653400000007</v>
      </c>
      <c r="AB80" s="19"/>
    </row>
    <row r="81" spans="1:28" s="6" customFormat="1" ht="20.100000000000001" customHeight="1" x14ac:dyDescent="0.2">
      <c r="A81" s="304"/>
      <c r="B81" s="304"/>
      <c r="C81" s="310"/>
      <c r="D81" s="172" t="s">
        <v>184</v>
      </c>
      <c r="E81" s="165" t="s">
        <v>203</v>
      </c>
      <c r="F81" s="165" t="s">
        <v>204</v>
      </c>
      <c r="G81" s="165" t="s">
        <v>227</v>
      </c>
      <c r="H81" s="166">
        <v>5</v>
      </c>
      <c r="I81" s="166">
        <v>20</v>
      </c>
      <c r="J81" s="166">
        <v>35</v>
      </c>
      <c r="K81" s="166">
        <v>10</v>
      </c>
      <c r="L81" s="166">
        <v>40</v>
      </c>
      <c r="M81" s="166">
        <v>70</v>
      </c>
      <c r="N81" s="166" t="s">
        <v>41</v>
      </c>
      <c r="O81" s="167" t="s">
        <v>47</v>
      </c>
      <c r="P81" s="166" t="s">
        <v>23</v>
      </c>
      <c r="Q81" s="166">
        <v>100</v>
      </c>
      <c r="R81" s="166">
        <v>200</v>
      </c>
      <c r="S81" s="166">
        <v>200</v>
      </c>
      <c r="T81" s="166">
        <v>400</v>
      </c>
      <c r="U81" s="167" t="s">
        <v>36</v>
      </c>
      <c r="V81" s="168">
        <f>IF($U81="MM1",'2020 GTCMHIC Indemnity Plans'!$D$25,IF($U81="MM2",'2020 GTCMHIC Indemnity Plans'!$F$25,IF($U81="MM3",'2020 GTCMHIC Indemnity Plans'!$H$25,IF($U81="MM5",'2020 GTCMHIC Indemnity Plans'!$J$25,IF($U81="MM6",'2020 GTCMHIC Comprehensive Plan'!$D$25,IF($U81="MM7",'2020 GTCMHIC Indemnity Plans'!$L$25,IF($U81="PPO1",'2020 GTMHIC PPO Plans'!$D$25,IF($U81="PPO2",'2020 GTMHIC PPO Plans'!$F$25,IF($U81="PPO3",'2020 GTMHIC PPO Plans'!$H$25,IF($U81="PPOT",'2020 GTMHIC PPO Plans'!$J$25,IF($U81="ACA-P",'2020 GTCMHIC Metal Level Plans'!$C$29,IF($U81="ACA-G",'2020 GTCMHIC Metal Level Plans'!$C$34,IF($U81="ACA-S",'2020 GTCMHIC Metal Level Plans'!$C$39,IF($U81="ACA-B",'2020 GTCMHIC Metal Level Plans'!$C$44," "))))))))))))))</f>
        <v>787.82</v>
      </c>
      <c r="W81" s="168">
        <f>IF($N81="3T3",'2020 GTCMHIC 3-Tier Rx Plans'!$C$30,IF($N81="3T5a",'2020 GTCMHIC 3-Tier Rx Plans'!$D$30,IF($N81="3T6",'2020 GTCMHIC 3-Tier Rx Plans'!$E$30,IF($N81="3T7",'2020 GTCMHIC 3-Tier Rx Plans'!$F$30,IF($N81="3T8",#REF!,IF($N81="3T9",'2020 GTCMHIC 3-Tier Rx Plans'!$G$30,IF($N81="3T10",'2020 GTCMHIC 3-Tier Rx Plans'!$H$30,IF($N81="3T11",'2020 GTCMHIC 3-Tier Rx Plans'!$I$30,IF($N81="3T13",'2020 GTCMHIC 3-Tier Rx Plans'!$J$30,IF($N81="ACA-P",'2020 GTCMHIC Metal Level Plans'!$C$30,IF($N81="ACA-G",'2020 GTCMHIC Metal Level Plans'!$C$35,IF($N81="ACA-S",'2020 GTCMHIC Metal Level Plans'!$C$40,IF($N81="ACA-B",'2020 GTCMHIC Metal Level Plans'!$C$45," ")))))))))))))</f>
        <v>195.29</v>
      </c>
      <c r="X81" s="168">
        <f t="shared" si="16"/>
        <v>983.11</v>
      </c>
      <c r="Y81" s="168">
        <f>IF($U81="MM1",'2020 GTCMHIC Indemnity Plans'!$D$26,IF($U81="MM2",'2020 GTCMHIC Indemnity Plans'!$F$26,IF($U81="MM3",'2020 GTCMHIC Indemnity Plans'!$H$26,IF($U81="MM4",#REF!,IF($U81="MM5",'2020 GTCMHIC Indemnity Plans'!$J$26,IF($U81="MM6",'2020 GTCMHIC Comprehensive Plan'!$D$26,IF($U81="MM7",'2020 GTCMHIC Indemnity Plans'!$L$26,IF($U81="PPO1",'2020 GTMHIC PPO Plans'!$D$26,IF($U81="PPO2",'2020 GTMHIC PPO Plans'!$F$26,IF($U81="PPO3",'2020 GTMHIC PPO Plans'!$H$26,IF($U81="PPOT",'2020 GTMHIC PPO Plans'!$J$26,IF($U81="ACA-P",'2020 GTCMHIC Metal Level Plans'!$D$29,IF($U81="ACA-G",'2020 GTCMHIC Metal Level Plans'!$D$34,IF($U81="ACA-S",'2020 GTCMHIC Metal Level Plans'!$D$39,IF($U81="ACA-B",'2020 GTCMHIC Metal Level Plans'!$D$44," ")))))))))))))))</f>
        <v>1707.55</v>
      </c>
      <c r="Z81" s="168">
        <f>IF($N81="3T3",'2020 GTCMHIC 3-Tier Rx Plans'!$C$31,IF($N81="3T5a",'2020 GTCMHIC 3-Tier Rx Plans'!$D$31,IF($N81="3T6",'2020 GTCMHIC 3-Tier Rx Plans'!$E$31,IF($N81="3T7",'2020 GTCMHIC 3-Tier Rx Plans'!$F$31,IF($N81="3T8",#REF!,IF($N81="3T9",'2020 GTCMHIC 3-Tier Rx Plans'!$G$31,IF($N81="3T10",'2020 GTCMHIC 3-Tier Rx Plans'!$H$31,IF($N81="3T11",'2020 GTCMHIC 3-Tier Rx Plans'!$I$31,IF($N81="3T13",'2020 GTCMHIC 3-Tier Rx Plans'!$J$31,IF($N81="ACA-P",'2020 GTCMHIC Metal Level Plans'!$D$30,IF($N81="ACA-G",'2020 GTCMHIC Metal Level Plans'!$D$35,IF($N81="ACA-S",'2020 GTCMHIC Metal Level Plans'!$D$40,IF($N81="ACA-B",'2020 GTCMHIC Metal Level Plans'!$D$45," ")))))))))))))</f>
        <v>423.33</v>
      </c>
      <c r="AA81" s="168">
        <f t="shared" si="17"/>
        <v>2130.88</v>
      </c>
      <c r="AB81" s="19"/>
    </row>
    <row r="82" spans="1:28" s="6" customFormat="1" ht="20.100000000000001" customHeight="1" x14ac:dyDescent="0.2">
      <c r="A82" s="304"/>
      <c r="B82" s="304"/>
      <c r="C82" s="310"/>
      <c r="D82" s="172" t="s">
        <v>216</v>
      </c>
      <c r="E82" s="165" t="s">
        <v>234</v>
      </c>
      <c r="F82" s="165" t="s">
        <v>217</v>
      </c>
      <c r="G82" s="165" t="s">
        <v>173</v>
      </c>
      <c r="H82" s="166">
        <v>5</v>
      </c>
      <c r="I82" s="166">
        <v>20</v>
      </c>
      <c r="J82" s="166">
        <v>35</v>
      </c>
      <c r="K82" s="166">
        <v>10</v>
      </c>
      <c r="L82" s="166">
        <v>40</v>
      </c>
      <c r="M82" s="166">
        <v>70</v>
      </c>
      <c r="N82" s="166" t="s">
        <v>41</v>
      </c>
      <c r="O82" s="167" t="s">
        <v>54</v>
      </c>
      <c r="P82" s="166">
        <v>10</v>
      </c>
      <c r="Q82" s="166" t="s">
        <v>23</v>
      </c>
      <c r="R82" s="166" t="s">
        <v>23</v>
      </c>
      <c r="S82" s="166">
        <v>1000</v>
      </c>
      <c r="T82" s="166">
        <v>3000</v>
      </c>
      <c r="U82" s="167" t="s">
        <v>32</v>
      </c>
      <c r="V82" s="168">
        <f>IF($U82="MM1",'2020 GTCMHIC Indemnity Plans'!$D$25,IF($U82="MM2",'2020 GTCMHIC Indemnity Plans'!$F$25,IF($U82="MM3",'2020 GTCMHIC Indemnity Plans'!$H$25,IF($U82="MM5",'2020 GTCMHIC Indemnity Plans'!$J$25,IF($U82="MM6",'2020 GTCMHIC Comprehensive Plan'!$D$25,IF($U82="MM7",'2020 GTCMHIC Indemnity Plans'!$L$25,IF($U82="PPO1",'2020 GTMHIC PPO Plans'!$D$25,IF($U82="PPO2",'2020 GTMHIC PPO Plans'!$F$25,IF($U82="PPO3",'2020 GTMHIC PPO Plans'!$H$25,IF($U82="PPOT",'2020 GTMHIC PPO Plans'!$J$25,IF($U82="ACA-P",'2020 GTCMHIC Metal Level Plans'!$C$29,IF($U82="ACA-G",'2020 GTCMHIC Metal Level Plans'!$C$34,IF($U82="ACA-S",'2020 GTCMHIC Metal Level Plans'!$C$39,IF($U82="ACA-B",'2020 GTCMHIC Metal Level Plans'!$C$44," "))))))))))))))</f>
        <v>772.18</v>
      </c>
      <c r="W82" s="168">
        <f>IF($N82="3T3",'2020 GTCMHIC 3-Tier Rx Plans'!$C$30,IF($N82="3T5a",'2020 GTCMHIC 3-Tier Rx Plans'!$D$30,IF($N82="3T6",'2020 GTCMHIC 3-Tier Rx Plans'!$E$30,IF($N82="3T7",'2020 GTCMHIC 3-Tier Rx Plans'!$F$30,IF($N82="3T8",#REF!,IF($N82="3T9",'2020 GTCMHIC 3-Tier Rx Plans'!$G$30,IF($N82="3T10",'2020 GTCMHIC 3-Tier Rx Plans'!$H$30,IF($N82="3T11",'2020 GTCMHIC 3-Tier Rx Plans'!$I$30,IF($N82="3T13",'2020 GTCMHIC 3-Tier Rx Plans'!$J$30,IF($N82="ACA-P",'2020 GTCMHIC Metal Level Plans'!$C$30,IF($N82="ACA-G",'2020 GTCMHIC Metal Level Plans'!$C$35,IF($N82="ACA-S",'2020 GTCMHIC Metal Level Plans'!$C$40,IF($N82="ACA-B",'2020 GTCMHIC Metal Level Plans'!$C$45," ")))))))))))))</f>
        <v>195.29</v>
      </c>
      <c r="X82" s="168">
        <f t="shared" si="16"/>
        <v>967.46999999999991</v>
      </c>
      <c r="Y82" s="168">
        <f>IF($U82="MM1",'2020 GTCMHIC Indemnity Plans'!$D$26,IF($U82="MM2",'2020 GTCMHIC Indemnity Plans'!$F$26,IF($U82="MM3",'2020 GTCMHIC Indemnity Plans'!$H$26,IF($U82="MM4",#REF!,IF($U82="MM5",'2020 GTCMHIC Indemnity Plans'!$J$26,IF($U82="MM6",'2020 GTCMHIC Comprehensive Plan'!$D$26,IF($U82="MM7",'2020 GTCMHIC Indemnity Plans'!$L$26,IF($U82="PPO1",'2020 GTMHIC PPO Plans'!$D$26,IF($U82="PPO2",'2020 GTMHIC PPO Plans'!$F$26,IF($U82="PPO3",'2020 GTMHIC PPO Plans'!$H$26,IF($U82="PPOT",'2020 GTMHIC PPO Plans'!$J$26,IF($U82="ACA-P",'2020 GTCMHIC Metal Level Plans'!$D$29,IF($U82="ACA-G",'2020 GTCMHIC Metal Level Plans'!$D$34,IF($U82="ACA-S",'2020 GTCMHIC Metal Level Plans'!$D$39,IF($U82="ACA-B",'2020 GTCMHIC Metal Level Plans'!$D$44," ")))))))))))))))</f>
        <v>1671.35</v>
      </c>
      <c r="Z82" s="168">
        <f>IF($N82="3T3",'2020 GTCMHIC 3-Tier Rx Plans'!$C$31,IF($N82="3T5a",'2020 GTCMHIC 3-Tier Rx Plans'!$D$31,IF($N82="3T6",'2020 GTCMHIC 3-Tier Rx Plans'!$E$31,IF($N82="3T7",'2020 GTCMHIC 3-Tier Rx Plans'!$F$31,IF($N82="3T8",#REF!,IF($N82="3T9",'2020 GTCMHIC 3-Tier Rx Plans'!$G$31,IF($N82="3T10",'2020 GTCMHIC 3-Tier Rx Plans'!$H$31,IF($N82="3T11",'2020 GTCMHIC 3-Tier Rx Plans'!$I$31,IF($N82="3T13",'2020 GTCMHIC 3-Tier Rx Plans'!$J$31,IF($N82="ACA-P",'2020 GTCMHIC Metal Level Plans'!$D$30,IF($N82="ACA-G",'2020 GTCMHIC Metal Level Plans'!$D$35,IF($N82="ACA-S",'2020 GTCMHIC Metal Level Plans'!$D$40,IF($N82="ACA-B",'2020 GTCMHIC Metal Level Plans'!$D$45," ")))))))))))))</f>
        <v>423.33</v>
      </c>
      <c r="AA82" s="168">
        <f t="shared" si="17"/>
        <v>2094.6799999999998</v>
      </c>
      <c r="AB82" s="19"/>
    </row>
  </sheetData>
  <mergeCells count="35">
    <mergeCell ref="S4:T4"/>
    <mergeCell ref="V4:X4"/>
    <mergeCell ref="Y4:AA4"/>
    <mergeCell ref="H3:M3"/>
    <mergeCell ref="N3:N5"/>
    <mergeCell ref="O3:T3"/>
    <mergeCell ref="U3:U5"/>
    <mergeCell ref="V3:AA3"/>
    <mergeCell ref="H4:J4"/>
    <mergeCell ref="K4:M4"/>
    <mergeCell ref="O4:O5"/>
    <mergeCell ref="P4:P5"/>
    <mergeCell ref="Q4:R4"/>
    <mergeCell ref="A3:A5"/>
    <mergeCell ref="E3:E5"/>
    <mergeCell ref="F3:F5"/>
    <mergeCell ref="A6:A82"/>
    <mergeCell ref="C45:C82"/>
    <mergeCell ref="D45:D50"/>
    <mergeCell ref="D51:D56"/>
    <mergeCell ref="D57:D62"/>
    <mergeCell ref="D75:D80"/>
    <mergeCell ref="G3:G5"/>
    <mergeCell ref="C6:C13"/>
    <mergeCell ref="C14:C19"/>
    <mergeCell ref="C3:D5"/>
    <mergeCell ref="B6:B82"/>
    <mergeCell ref="B3:B5"/>
    <mergeCell ref="C20:C25"/>
    <mergeCell ref="D63:D68"/>
    <mergeCell ref="D69:D74"/>
    <mergeCell ref="C26:C31"/>
    <mergeCell ref="C37:C39"/>
    <mergeCell ref="C40:C42"/>
    <mergeCell ref="C43:C44"/>
  </mergeCells>
  <pageMargins left="0.25" right="0.25" top="0.25" bottom="0.5" header="0.3" footer="0.3"/>
  <pageSetup paperSize="17" scale="5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91"/>
  <sheetViews>
    <sheetView zoomScaleNormal="100" workbookViewId="0">
      <pane xSplit="4" ySplit="5" topLeftCell="N48" activePane="bottomRight" state="frozen"/>
      <selection pane="topRight" activeCell="E1" sqref="E1"/>
      <selection pane="bottomLeft" activeCell="A6" sqref="A6"/>
      <selection pane="bottomRight" activeCell="Q14" sqref="Q14"/>
    </sheetView>
  </sheetViews>
  <sheetFormatPr defaultRowHeight="12.75" x14ac:dyDescent="0.2"/>
  <cols>
    <col min="1" max="1" width="25.7109375" style="1" customWidth="1"/>
    <col min="2" max="2" width="6.7109375" style="1" customWidth="1"/>
    <col min="3" max="3" width="32.7109375" style="1" customWidth="1"/>
    <col min="4" max="4" width="15.7109375" style="1" customWidth="1"/>
    <col min="5" max="5" width="15.7109375" style="14" customWidth="1"/>
    <col min="6" max="9" width="15.7109375" style="1" customWidth="1"/>
    <col min="10" max="15" width="10.7109375" style="1" customWidth="1"/>
    <col min="16" max="16" width="10.7109375" style="2" customWidth="1"/>
    <col min="17" max="17" width="14.7109375" style="1" customWidth="1"/>
    <col min="18" max="29" width="10.7109375" style="1" customWidth="1"/>
    <col min="30" max="30" width="9.42578125" style="1" customWidth="1"/>
    <col min="31" max="255" width="9.140625" style="1"/>
    <col min="256" max="256" width="10.7109375" style="1" bestFit="1" customWidth="1"/>
    <col min="257" max="257" width="25.28515625" style="1" customWidth="1"/>
    <col min="258" max="258" width="15" style="1" bestFit="1" customWidth="1"/>
    <col min="259" max="260" width="13.42578125" style="1" bestFit="1" customWidth="1"/>
    <col min="261" max="511" width="9.140625" style="1"/>
    <col min="512" max="512" width="10.7109375" style="1" bestFit="1" customWidth="1"/>
    <col min="513" max="513" width="25.28515625" style="1" customWidth="1"/>
    <col min="514" max="514" width="15" style="1" bestFit="1" customWidth="1"/>
    <col min="515" max="516" width="13.42578125" style="1" bestFit="1" customWidth="1"/>
    <col min="517" max="767" width="9.140625" style="1"/>
    <col min="768" max="768" width="10.7109375" style="1" bestFit="1" customWidth="1"/>
    <col min="769" max="769" width="25.28515625" style="1" customWidth="1"/>
    <col min="770" max="770" width="15" style="1" bestFit="1" customWidth="1"/>
    <col min="771" max="772" width="13.42578125" style="1" bestFit="1" customWidth="1"/>
    <col min="773" max="1023" width="9.140625" style="1"/>
    <col min="1024" max="1024" width="10.7109375" style="1" bestFit="1" customWidth="1"/>
    <col min="1025" max="1025" width="25.28515625" style="1" customWidth="1"/>
    <col min="1026" max="1026" width="15" style="1" bestFit="1" customWidth="1"/>
    <col min="1027" max="1028" width="13.42578125" style="1" bestFit="1" customWidth="1"/>
    <col min="1029" max="1279" width="9.140625" style="1"/>
    <col min="1280" max="1280" width="10.7109375" style="1" bestFit="1" customWidth="1"/>
    <col min="1281" max="1281" width="25.28515625" style="1" customWidth="1"/>
    <col min="1282" max="1282" width="15" style="1" bestFit="1" customWidth="1"/>
    <col min="1283" max="1284" width="13.42578125" style="1" bestFit="1" customWidth="1"/>
    <col min="1285" max="1535" width="9.140625" style="1"/>
    <col min="1536" max="1536" width="10.7109375" style="1" bestFit="1" customWidth="1"/>
    <col min="1537" max="1537" width="25.28515625" style="1" customWidth="1"/>
    <col min="1538" max="1538" width="15" style="1" bestFit="1" customWidth="1"/>
    <col min="1539" max="1540" width="13.42578125" style="1" bestFit="1" customWidth="1"/>
    <col min="1541" max="1791" width="9.140625" style="1"/>
    <col min="1792" max="1792" width="10.7109375" style="1" bestFit="1" customWidth="1"/>
    <col min="1793" max="1793" width="25.28515625" style="1" customWidth="1"/>
    <col min="1794" max="1794" width="15" style="1" bestFit="1" customWidth="1"/>
    <col min="1795" max="1796" width="13.42578125" style="1" bestFit="1" customWidth="1"/>
    <col min="1797" max="2047" width="9.140625" style="1"/>
    <col min="2048" max="2048" width="10.7109375" style="1" bestFit="1" customWidth="1"/>
    <col min="2049" max="2049" width="25.28515625" style="1" customWidth="1"/>
    <col min="2050" max="2050" width="15" style="1" bestFit="1" customWidth="1"/>
    <col min="2051" max="2052" width="13.42578125" style="1" bestFit="1" customWidth="1"/>
    <col min="2053" max="2303" width="9.140625" style="1"/>
    <col min="2304" max="2304" width="10.7109375" style="1" bestFit="1" customWidth="1"/>
    <col min="2305" max="2305" width="25.28515625" style="1" customWidth="1"/>
    <col min="2306" max="2306" width="15" style="1" bestFit="1" customWidth="1"/>
    <col min="2307" max="2308" width="13.42578125" style="1" bestFit="1" customWidth="1"/>
    <col min="2309" max="2559" width="9.140625" style="1"/>
    <col min="2560" max="2560" width="10.7109375" style="1" bestFit="1" customWidth="1"/>
    <col min="2561" max="2561" width="25.28515625" style="1" customWidth="1"/>
    <col min="2562" max="2562" width="15" style="1" bestFit="1" customWidth="1"/>
    <col min="2563" max="2564" width="13.42578125" style="1" bestFit="1" customWidth="1"/>
    <col min="2565" max="2815" width="9.140625" style="1"/>
    <col min="2816" max="2816" width="10.7109375" style="1" bestFit="1" customWidth="1"/>
    <col min="2817" max="2817" width="25.28515625" style="1" customWidth="1"/>
    <col min="2818" max="2818" width="15" style="1" bestFit="1" customWidth="1"/>
    <col min="2819" max="2820" width="13.42578125" style="1" bestFit="1" customWidth="1"/>
    <col min="2821" max="3071" width="9.140625" style="1"/>
    <col min="3072" max="3072" width="10.7109375" style="1" bestFit="1" customWidth="1"/>
    <col min="3073" max="3073" width="25.28515625" style="1" customWidth="1"/>
    <col min="3074" max="3074" width="15" style="1" bestFit="1" customWidth="1"/>
    <col min="3075" max="3076" width="13.42578125" style="1" bestFit="1" customWidth="1"/>
    <col min="3077" max="3327" width="9.140625" style="1"/>
    <col min="3328" max="3328" width="10.7109375" style="1" bestFit="1" customWidth="1"/>
    <col min="3329" max="3329" width="25.28515625" style="1" customWidth="1"/>
    <col min="3330" max="3330" width="15" style="1" bestFit="1" customWidth="1"/>
    <col min="3331" max="3332" width="13.42578125" style="1" bestFit="1" customWidth="1"/>
    <col min="3333" max="3583" width="9.140625" style="1"/>
    <col min="3584" max="3584" width="10.7109375" style="1" bestFit="1" customWidth="1"/>
    <col min="3585" max="3585" width="25.28515625" style="1" customWidth="1"/>
    <col min="3586" max="3586" width="15" style="1" bestFit="1" customWidth="1"/>
    <col min="3587" max="3588" width="13.42578125" style="1" bestFit="1" customWidth="1"/>
    <col min="3589" max="3839" width="9.140625" style="1"/>
    <col min="3840" max="3840" width="10.7109375" style="1" bestFit="1" customWidth="1"/>
    <col min="3841" max="3841" width="25.28515625" style="1" customWidth="1"/>
    <col min="3842" max="3842" width="15" style="1" bestFit="1" customWidth="1"/>
    <col min="3843" max="3844" width="13.42578125" style="1" bestFit="1" customWidth="1"/>
    <col min="3845" max="4095" width="9.140625" style="1"/>
    <col min="4096" max="4096" width="10.7109375" style="1" bestFit="1" customWidth="1"/>
    <col min="4097" max="4097" width="25.28515625" style="1" customWidth="1"/>
    <col min="4098" max="4098" width="15" style="1" bestFit="1" customWidth="1"/>
    <col min="4099" max="4100" width="13.42578125" style="1" bestFit="1" customWidth="1"/>
    <col min="4101" max="4351" width="9.140625" style="1"/>
    <col min="4352" max="4352" width="10.7109375" style="1" bestFit="1" customWidth="1"/>
    <col min="4353" max="4353" width="25.28515625" style="1" customWidth="1"/>
    <col min="4354" max="4354" width="15" style="1" bestFit="1" customWidth="1"/>
    <col min="4355" max="4356" width="13.42578125" style="1" bestFit="1" customWidth="1"/>
    <col min="4357" max="4607" width="9.140625" style="1"/>
    <col min="4608" max="4608" width="10.7109375" style="1" bestFit="1" customWidth="1"/>
    <col min="4609" max="4609" width="25.28515625" style="1" customWidth="1"/>
    <col min="4610" max="4610" width="15" style="1" bestFit="1" customWidth="1"/>
    <col min="4611" max="4612" width="13.42578125" style="1" bestFit="1" customWidth="1"/>
    <col min="4613" max="4863" width="9.140625" style="1"/>
    <col min="4864" max="4864" width="10.7109375" style="1" bestFit="1" customWidth="1"/>
    <col min="4865" max="4865" width="25.28515625" style="1" customWidth="1"/>
    <col min="4866" max="4866" width="15" style="1" bestFit="1" customWidth="1"/>
    <col min="4867" max="4868" width="13.42578125" style="1" bestFit="1" customWidth="1"/>
    <col min="4869" max="5119" width="9.140625" style="1"/>
    <col min="5120" max="5120" width="10.7109375" style="1" bestFit="1" customWidth="1"/>
    <col min="5121" max="5121" width="25.28515625" style="1" customWidth="1"/>
    <col min="5122" max="5122" width="15" style="1" bestFit="1" customWidth="1"/>
    <col min="5123" max="5124" width="13.42578125" style="1" bestFit="1" customWidth="1"/>
    <col min="5125" max="5375" width="9.140625" style="1"/>
    <col min="5376" max="5376" width="10.7109375" style="1" bestFit="1" customWidth="1"/>
    <col min="5377" max="5377" width="25.28515625" style="1" customWidth="1"/>
    <col min="5378" max="5378" width="15" style="1" bestFit="1" customWidth="1"/>
    <col min="5379" max="5380" width="13.42578125" style="1" bestFit="1" customWidth="1"/>
    <col min="5381" max="5631" width="9.140625" style="1"/>
    <col min="5632" max="5632" width="10.7109375" style="1" bestFit="1" customWidth="1"/>
    <col min="5633" max="5633" width="25.28515625" style="1" customWidth="1"/>
    <col min="5634" max="5634" width="15" style="1" bestFit="1" customWidth="1"/>
    <col min="5635" max="5636" width="13.42578125" style="1" bestFit="1" customWidth="1"/>
    <col min="5637" max="5887" width="9.140625" style="1"/>
    <col min="5888" max="5888" width="10.7109375" style="1" bestFit="1" customWidth="1"/>
    <col min="5889" max="5889" width="25.28515625" style="1" customWidth="1"/>
    <col min="5890" max="5890" width="15" style="1" bestFit="1" customWidth="1"/>
    <col min="5891" max="5892" width="13.42578125" style="1" bestFit="1" customWidth="1"/>
    <col min="5893" max="6143" width="9.140625" style="1"/>
    <col min="6144" max="6144" width="10.7109375" style="1" bestFit="1" customWidth="1"/>
    <col min="6145" max="6145" width="25.28515625" style="1" customWidth="1"/>
    <col min="6146" max="6146" width="15" style="1" bestFit="1" customWidth="1"/>
    <col min="6147" max="6148" width="13.42578125" style="1" bestFit="1" customWidth="1"/>
    <col min="6149" max="6399" width="9.140625" style="1"/>
    <col min="6400" max="6400" width="10.7109375" style="1" bestFit="1" customWidth="1"/>
    <col min="6401" max="6401" width="25.28515625" style="1" customWidth="1"/>
    <col min="6402" max="6402" width="15" style="1" bestFit="1" customWidth="1"/>
    <col min="6403" max="6404" width="13.42578125" style="1" bestFit="1" customWidth="1"/>
    <col min="6405" max="6655" width="9.140625" style="1"/>
    <col min="6656" max="6656" width="10.7109375" style="1" bestFit="1" customWidth="1"/>
    <col min="6657" max="6657" width="25.28515625" style="1" customWidth="1"/>
    <col min="6658" max="6658" width="15" style="1" bestFit="1" customWidth="1"/>
    <col min="6659" max="6660" width="13.42578125" style="1" bestFit="1" customWidth="1"/>
    <col min="6661" max="6911" width="9.140625" style="1"/>
    <col min="6912" max="6912" width="10.7109375" style="1" bestFit="1" customWidth="1"/>
    <col min="6913" max="6913" width="25.28515625" style="1" customWidth="1"/>
    <col min="6914" max="6914" width="15" style="1" bestFit="1" customWidth="1"/>
    <col min="6915" max="6916" width="13.42578125" style="1" bestFit="1" customWidth="1"/>
    <col min="6917" max="7167" width="9.140625" style="1"/>
    <col min="7168" max="7168" width="10.7109375" style="1" bestFit="1" customWidth="1"/>
    <col min="7169" max="7169" width="25.28515625" style="1" customWidth="1"/>
    <col min="7170" max="7170" width="15" style="1" bestFit="1" customWidth="1"/>
    <col min="7171" max="7172" width="13.42578125" style="1" bestFit="1" customWidth="1"/>
    <col min="7173" max="7423" width="9.140625" style="1"/>
    <col min="7424" max="7424" width="10.7109375" style="1" bestFit="1" customWidth="1"/>
    <col min="7425" max="7425" width="25.28515625" style="1" customWidth="1"/>
    <col min="7426" max="7426" width="15" style="1" bestFit="1" customWidth="1"/>
    <col min="7427" max="7428" width="13.42578125" style="1" bestFit="1" customWidth="1"/>
    <col min="7429" max="7679" width="9.140625" style="1"/>
    <col min="7680" max="7680" width="10.7109375" style="1" bestFit="1" customWidth="1"/>
    <col min="7681" max="7681" width="25.28515625" style="1" customWidth="1"/>
    <col min="7682" max="7682" width="15" style="1" bestFit="1" customWidth="1"/>
    <col min="7683" max="7684" width="13.42578125" style="1" bestFit="1" customWidth="1"/>
    <col min="7685" max="7935" width="9.140625" style="1"/>
    <col min="7936" max="7936" width="10.7109375" style="1" bestFit="1" customWidth="1"/>
    <col min="7937" max="7937" width="25.28515625" style="1" customWidth="1"/>
    <col min="7938" max="7938" width="15" style="1" bestFit="1" customWidth="1"/>
    <col min="7939" max="7940" width="13.42578125" style="1" bestFit="1" customWidth="1"/>
    <col min="7941" max="8191" width="9.140625" style="1"/>
    <col min="8192" max="8192" width="10.7109375" style="1" bestFit="1" customWidth="1"/>
    <col min="8193" max="8193" width="25.28515625" style="1" customWidth="1"/>
    <col min="8194" max="8194" width="15" style="1" bestFit="1" customWidth="1"/>
    <col min="8195" max="8196" width="13.42578125" style="1" bestFit="1" customWidth="1"/>
    <col min="8197" max="8447" width="9.140625" style="1"/>
    <col min="8448" max="8448" width="10.7109375" style="1" bestFit="1" customWidth="1"/>
    <col min="8449" max="8449" width="25.28515625" style="1" customWidth="1"/>
    <col min="8450" max="8450" width="15" style="1" bestFit="1" customWidth="1"/>
    <col min="8451" max="8452" width="13.42578125" style="1" bestFit="1" customWidth="1"/>
    <col min="8453" max="8703" width="9.140625" style="1"/>
    <col min="8704" max="8704" width="10.7109375" style="1" bestFit="1" customWidth="1"/>
    <col min="8705" max="8705" width="25.28515625" style="1" customWidth="1"/>
    <col min="8706" max="8706" width="15" style="1" bestFit="1" customWidth="1"/>
    <col min="8707" max="8708" width="13.42578125" style="1" bestFit="1" customWidth="1"/>
    <col min="8709" max="8959" width="9.140625" style="1"/>
    <col min="8960" max="8960" width="10.7109375" style="1" bestFit="1" customWidth="1"/>
    <col min="8961" max="8961" width="25.28515625" style="1" customWidth="1"/>
    <col min="8962" max="8962" width="15" style="1" bestFit="1" customWidth="1"/>
    <col min="8963" max="8964" width="13.42578125" style="1" bestFit="1" customWidth="1"/>
    <col min="8965" max="9215" width="9.140625" style="1"/>
    <col min="9216" max="9216" width="10.7109375" style="1" bestFit="1" customWidth="1"/>
    <col min="9217" max="9217" width="25.28515625" style="1" customWidth="1"/>
    <col min="9218" max="9218" width="15" style="1" bestFit="1" customWidth="1"/>
    <col min="9219" max="9220" width="13.42578125" style="1" bestFit="1" customWidth="1"/>
    <col min="9221" max="9471" width="9.140625" style="1"/>
    <col min="9472" max="9472" width="10.7109375" style="1" bestFit="1" customWidth="1"/>
    <col min="9473" max="9473" width="25.28515625" style="1" customWidth="1"/>
    <col min="9474" max="9474" width="15" style="1" bestFit="1" customWidth="1"/>
    <col min="9475" max="9476" width="13.42578125" style="1" bestFit="1" customWidth="1"/>
    <col min="9477" max="9727" width="9.140625" style="1"/>
    <col min="9728" max="9728" width="10.7109375" style="1" bestFit="1" customWidth="1"/>
    <col min="9729" max="9729" width="25.28515625" style="1" customWidth="1"/>
    <col min="9730" max="9730" width="15" style="1" bestFit="1" customWidth="1"/>
    <col min="9731" max="9732" width="13.42578125" style="1" bestFit="1" customWidth="1"/>
    <col min="9733" max="9983" width="9.140625" style="1"/>
    <col min="9984" max="9984" width="10.7109375" style="1" bestFit="1" customWidth="1"/>
    <col min="9985" max="9985" width="25.28515625" style="1" customWidth="1"/>
    <col min="9986" max="9986" width="15" style="1" bestFit="1" customWidth="1"/>
    <col min="9987" max="9988" width="13.42578125" style="1" bestFit="1" customWidth="1"/>
    <col min="9989" max="10239" width="9.140625" style="1"/>
    <col min="10240" max="10240" width="10.7109375" style="1" bestFit="1" customWidth="1"/>
    <col min="10241" max="10241" width="25.28515625" style="1" customWidth="1"/>
    <col min="10242" max="10242" width="15" style="1" bestFit="1" customWidth="1"/>
    <col min="10243" max="10244" width="13.42578125" style="1" bestFit="1" customWidth="1"/>
    <col min="10245" max="10495" width="9.140625" style="1"/>
    <col min="10496" max="10496" width="10.7109375" style="1" bestFit="1" customWidth="1"/>
    <col min="10497" max="10497" width="25.28515625" style="1" customWidth="1"/>
    <col min="10498" max="10498" width="15" style="1" bestFit="1" customWidth="1"/>
    <col min="10499" max="10500" width="13.42578125" style="1" bestFit="1" customWidth="1"/>
    <col min="10501" max="10751" width="9.140625" style="1"/>
    <col min="10752" max="10752" width="10.7109375" style="1" bestFit="1" customWidth="1"/>
    <col min="10753" max="10753" width="25.28515625" style="1" customWidth="1"/>
    <col min="10754" max="10754" width="15" style="1" bestFit="1" customWidth="1"/>
    <col min="10755" max="10756" width="13.42578125" style="1" bestFit="1" customWidth="1"/>
    <col min="10757" max="11007" width="9.140625" style="1"/>
    <col min="11008" max="11008" width="10.7109375" style="1" bestFit="1" customWidth="1"/>
    <col min="11009" max="11009" width="25.28515625" style="1" customWidth="1"/>
    <col min="11010" max="11010" width="15" style="1" bestFit="1" customWidth="1"/>
    <col min="11011" max="11012" width="13.42578125" style="1" bestFit="1" customWidth="1"/>
    <col min="11013" max="11263" width="9.140625" style="1"/>
    <col min="11264" max="11264" width="10.7109375" style="1" bestFit="1" customWidth="1"/>
    <col min="11265" max="11265" width="25.28515625" style="1" customWidth="1"/>
    <col min="11266" max="11266" width="15" style="1" bestFit="1" customWidth="1"/>
    <col min="11267" max="11268" width="13.42578125" style="1" bestFit="1" customWidth="1"/>
    <col min="11269" max="11519" width="9.140625" style="1"/>
    <col min="11520" max="11520" width="10.7109375" style="1" bestFit="1" customWidth="1"/>
    <col min="11521" max="11521" width="25.28515625" style="1" customWidth="1"/>
    <col min="11522" max="11522" width="15" style="1" bestFit="1" customWidth="1"/>
    <col min="11523" max="11524" width="13.42578125" style="1" bestFit="1" customWidth="1"/>
    <col min="11525" max="11775" width="9.140625" style="1"/>
    <col min="11776" max="11776" width="10.7109375" style="1" bestFit="1" customWidth="1"/>
    <col min="11777" max="11777" width="25.28515625" style="1" customWidth="1"/>
    <col min="11778" max="11778" width="15" style="1" bestFit="1" customWidth="1"/>
    <col min="11779" max="11780" width="13.42578125" style="1" bestFit="1" customWidth="1"/>
    <col min="11781" max="12031" width="9.140625" style="1"/>
    <col min="12032" max="12032" width="10.7109375" style="1" bestFit="1" customWidth="1"/>
    <col min="12033" max="12033" width="25.28515625" style="1" customWidth="1"/>
    <col min="12034" max="12034" width="15" style="1" bestFit="1" customWidth="1"/>
    <col min="12035" max="12036" width="13.42578125" style="1" bestFit="1" customWidth="1"/>
    <col min="12037" max="12287" width="9.140625" style="1"/>
    <col min="12288" max="12288" width="10.7109375" style="1" bestFit="1" customWidth="1"/>
    <col min="12289" max="12289" width="25.28515625" style="1" customWidth="1"/>
    <col min="12290" max="12290" width="15" style="1" bestFit="1" customWidth="1"/>
    <col min="12291" max="12292" width="13.42578125" style="1" bestFit="1" customWidth="1"/>
    <col min="12293" max="12543" width="9.140625" style="1"/>
    <col min="12544" max="12544" width="10.7109375" style="1" bestFit="1" customWidth="1"/>
    <col min="12545" max="12545" width="25.28515625" style="1" customWidth="1"/>
    <col min="12546" max="12546" width="15" style="1" bestFit="1" customWidth="1"/>
    <col min="12547" max="12548" width="13.42578125" style="1" bestFit="1" customWidth="1"/>
    <col min="12549" max="12799" width="9.140625" style="1"/>
    <col min="12800" max="12800" width="10.7109375" style="1" bestFit="1" customWidth="1"/>
    <col min="12801" max="12801" width="25.28515625" style="1" customWidth="1"/>
    <col min="12802" max="12802" width="15" style="1" bestFit="1" customWidth="1"/>
    <col min="12803" max="12804" width="13.42578125" style="1" bestFit="1" customWidth="1"/>
    <col min="12805" max="13055" width="9.140625" style="1"/>
    <col min="13056" max="13056" width="10.7109375" style="1" bestFit="1" customWidth="1"/>
    <col min="13057" max="13057" width="25.28515625" style="1" customWidth="1"/>
    <col min="13058" max="13058" width="15" style="1" bestFit="1" customWidth="1"/>
    <col min="13059" max="13060" width="13.42578125" style="1" bestFit="1" customWidth="1"/>
    <col min="13061" max="13311" width="9.140625" style="1"/>
    <col min="13312" max="13312" width="10.7109375" style="1" bestFit="1" customWidth="1"/>
    <col min="13313" max="13313" width="25.28515625" style="1" customWidth="1"/>
    <col min="13314" max="13314" width="15" style="1" bestFit="1" customWidth="1"/>
    <col min="13315" max="13316" width="13.42578125" style="1" bestFit="1" customWidth="1"/>
    <col min="13317" max="13567" width="9.140625" style="1"/>
    <col min="13568" max="13568" width="10.7109375" style="1" bestFit="1" customWidth="1"/>
    <col min="13569" max="13569" width="25.28515625" style="1" customWidth="1"/>
    <col min="13570" max="13570" width="15" style="1" bestFit="1" customWidth="1"/>
    <col min="13571" max="13572" width="13.42578125" style="1" bestFit="1" customWidth="1"/>
    <col min="13573" max="13823" width="9.140625" style="1"/>
    <col min="13824" max="13824" width="10.7109375" style="1" bestFit="1" customWidth="1"/>
    <col min="13825" max="13825" width="25.28515625" style="1" customWidth="1"/>
    <col min="13826" max="13826" width="15" style="1" bestFit="1" customWidth="1"/>
    <col min="13827" max="13828" width="13.42578125" style="1" bestFit="1" customWidth="1"/>
    <col min="13829" max="14079" width="9.140625" style="1"/>
    <col min="14080" max="14080" width="10.7109375" style="1" bestFit="1" customWidth="1"/>
    <col min="14081" max="14081" width="25.28515625" style="1" customWidth="1"/>
    <col min="14082" max="14082" width="15" style="1" bestFit="1" customWidth="1"/>
    <col min="14083" max="14084" width="13.42578125" style="1" bestFit="1" customWidth="1"/>
    <col min="14085" max="14335" width="9.140625" style="1"/>
    <col min="14336" max="14336" width="10.7109375" style="1" bestFit="1" customWidth="1"/>
    <col min="14337" max="14337" width="25.28515625" style="1" customWidth="1"/>
    <col min="14338" max="14338" width="15" style="1" bestFit="1" customWidth="1"/>
    <col min="14339" max="14340" width="13.42578125" style="1" bestFit="1" customWidth="1"/>
    <col min="14341" max="14591" width="9.140625" style="1"/>
    <col min="14592" max="14592" width="10.7109375" style="1" bestFit="1" customWidth="1"/>
    <col min="14593" max="14593" width="25.28515625" style="1" customWidth="1"/>
    <col min="14594" max="14594" width="15" style="1" bestFit="1" customWidth="1"/>
    <col min="14595" max="14596" width="13.42578125" style="1" bestFit="1" customWidth="1"/>
    <col min="14597" max="14847" width="9.140625" style="1"/>
    <col min="14848" max="14848" width="10.7109375" style="1" bestFit="1" customWidth="1"/>
    <col min="14849" max="14849" width="25.28515625" style="1" customWidth="1"/>
    <col min="14850" max="14850" width="15" style="1" bestFit="1" customWidth="1"/>
    <col min="14851" max="14852" width="13.42578125" style="1" bestFit="1" customWidth="1"/>
    <col min="14853" max="15103" width="9.140625" style="1"/>
    <col min="15104" max="15104" width="10.7109375" style="1" bestFit="1" customWidth="1"/>
    <col min="15105" max="15105" width="25.28515625" style="1" customWidth="1"/>
    <col min="15106" max="15106" width="15" style="1" bestFit="1" customWidth="1"/>
    <col min="15107" max="15108" width="13.42578125" style="1" bestFit="1" customWidth="1"/>
    <col min="15109" max="15359" width="9.140625" style="1"/>
    <col min="15360" max="15360" width="10.7109375" style="1" bestFit="1" customWidth="1"/>
    <col min="15361" max="15361" width="25.28515625" style="1" customWidth="1"/>
    <col min="15362" max="15362" width="15" style="1" bestFit="1" customWidth="1"/>
    <col min="15363" max="15364" width="13.42578125" style="1" bestFit="1" customWidth="1"/>
    <col min="15365" max="15615" width="9.140625" style="1"/>
    <col min="15616" max="15616" width="10.7109375" style="1" bestFit="1" customWidth="1"/>
    <col min="15617" max="15617" width="25.28515625" style="1" customWidth="1"/>
    <col min="15618" max="15618" width="15" style="1" bestFit="1" customWidth="1"/>
    <col min="15619" max="15620" width="13.42578125" style="1" bestFit="1" customWidth="1"/>
    <col min="15621" max="15871" width="9.140625" style="1"/>
    <col min="15872" max="15872" width="10.7109375" style="1" bestFit="1" customWidth="1"/>
    <col min="15873" max="15873" width="25.28515625" style="1" customWidth="1"/>
    <col min="15874" max="15874" width="15" style="1" bestFit="1" customWidth="1"/>
    <col min="15875" max="15876" width="13.42578125" style="1" bestFit="1" customWidth="1"/>
    <col min="15877" max="16127" width="9.140625" style="1"/>
    <col min="16128" max="16128" width="10.7109375" style="1" bestFit="1" customWidth="1"/>
    <col min="16129" max="16129" width="25.28515625" style="1" customWidth="1"/>
    <col min="16130" max="16130" width="15" style="1" bestFit="1" customWidth="1"/>
    <col min="16131" max="16132" width="13.42578125" style="1" bestFit="1" customWidth="1"/>
    <col min="16133" max="16384" width="9.140625" style="1"/>
  </cols>
  <sheetData>
    <row r="1" spans="1:30" s="5" customFormat="1" ht="15.95" customHeight="1" x14ac:dyDescent="0.2">
      <c r="A1" s="11" t="s">
        <v>0</v>
      </c>
      <c r="B1" s="11"/>
      <c r="C1" s="11"/>
      <c r="E1" s="7"/>
      <c r="P1" s="7"/>
    </row>
    <row r="2" spans="1:30" s="5" customFormat="1" ht="15.95" customHeight="1" x14ac:dyDescent="0.2">
      <c r="A2" s="5" t="s">
        <v>448</v>
      </c>
      <c r="E2" s="7"/>
      <c r="P2" s="7"/>
    </row>
    <row r="3" spans="1:30" s="6" customFormat="1" ht="15.95" customHeight="1" x14ac:dyDescent="0.2">
      <c r="A3" s="287" t="s">
        <v>68</v>
      </c>
      <c r="B3" s="285" t="s">
        <v>261</v>
      </c>
      <c r="C3" s="289" t="s">
        <v>79</v>
      </c>
      <c r="D3" s="290"/>
      <c r="E3" s="285" t="s">
        <v>69</v>
      </c>
      <c r="F3" s="285" t="s">
        <v>67</v>
      </c>
      <c r="G3" s="278" t="s">
        <v>408</v>
      </c>
      <c r="H3" s="285" t="s">
        <v>409</v>
      </c>
      <c r="I3" s="285" t="s">
        <v>105</v>
      </c>
      <c r="J3" s="282" t="s">
        <v>26</v>
      </c>
      <c r="K3" s="283"/>
      <c r="L3" s="283"/>
      <c r="M3" s="283"/>
      <c r="N3" s="283"/>
      <c r="O3" s="284"/>
      <c r="P3" s="278" t="s">
        <v>51</v>
      </c>
      <c r="Q3" s="281" t="s">
        <v>9</v>
      </c>
      <c r="R3" s="281"/>
      <c r="S3" s="281"/>
      <c r="T3" s="281"/>
      <c r="U3" s="281"/>
      <c r="V3" s="281"/>
      <c r="W3" s="278" t="s">
        <v>52</v>
      </c>
      <c r="X3" s="281" t="s">
        <v>445</v>
      </c>
      <c r="Y3" s="281"/>
      <c r="Z3" s="281"/>
      <c r="AA3" s="281"/>
      <c r="AB3" s="281"/>
      <c r="AC3" s="281"/>
    </row>
    <row r="4" spans="1:30" s="6" customFormat="1" ht="15.95" customHeight="1" x14ac:dyDescent="0.2">
      <c r="A4" s="287"/>
      <c r="B4" s="288"/>
      <c r="C4" s="291"/>
      <c r="D4" s="292"/>
      <c r="E4" s="288"/>
      <c r="F4" s="288"/>
      <c r="G4" s="279"/>
      <c r="H4" s="288"/>
      <c r="I4" s="288"/>
      <c r="J4" s="282" t="s">
        <v>27</v>
      </c>
      <c r="K4" s="283"/>
      <c r="L4" s="284"/>
      <c r="M4" s="282" t="s">
        <v>28</v>
      </c>
      <c r="N4" s="283"/>
      <c r="O4" s="284"/>
      <c r="P4" s="279"/>
      <c r="Q4" s="285" t="s">
        <v>46</v>
      </c>
      <c r="R4" s="285" t="s">
        <v>48</v>
      </c>
      <c r="S4" s="281" t="s">
        <v>49</v>
      </c>
      <c r="T4" s="281"/>
      <c r="U4" s="281" t="s">
        <v>50</v>
      </c>
      <c r="V4" s="281"/>
      <c r="W4" s="279"/>
      <c r="X4" s="281" t="s">
        <v>1</v>
      </c>
      <c r="Y4" s="281"/>
      <c r="Z4" s="281"/>
      <c r="AA4" s="281" t="s">
        <v>2</v>
      </c>
      <c r="AB4" s="281"/>
      <c r="AC4" s="281"/>
    </row>
    <row r="5" spans="1:30" s="7" customFormat="1" ht="15.95" customHeight="1" x14ac:dyDescent="0.2">
      <c r="A5" s="287"/>
      <c r="B5" s="286"/>
      <c r="C5" s="293"/>
      <c r="D5" s="294"/>
      <c r="E5" s="286"/>
      <c r="F5" s="286"/>
      <c r="G5" s="280"/>
      <c r="H5" s="286"/>
      <c r="I5" s="286"/>
      <c r="J5" s="10" t="s">
        <v>5</v>
      </c>
      <c r="K5" s="10" t="s">
        <v>6</v>
      </c>
      <c r="L5" s="9" t="s">
        <v>7</v>
      </c>
      <c r="M5" s="10" t="s">
        <v>5</v>
      </c>
      <c r="N5" s="10" t="s">
        <v>6</v>
      </c>
      <c r="O5" s="9" t="s">
        <v>7</v>
      </c>
      <c r="P5" s="280"/>
      <c r="Q5" s="286"/>
      <c r="R5" s="286"/>
      <c r="S5" s="9" t="s">
        <v>1</v>
      </c>
      <c r="T5" s="9" t="s">
        <v>2</v>
      </c>
      <c r="U5" s="9" t="s">
        <v>1</v>
      </c>
      <c r="V5" s="9" t="s">
        <v>2</v>
      </c>
      <c r="W5" s="280"/>
      <c r="X5" s="15" t="s">
        <v>24</v>
      </c>
      <c r="Y5" s="15" t="s">
        <v>25</v>
      </c>
      <c r="Z5" s="15" t="s">
        <v>15</v>
      </c>
      <c r="AA5" s="15" t="s">
        <v>24</v>
      </c>
      <c r="AB5" s="15" t="s">
        <v>25</v>
      </c>
      <c r="AC5" s="15" t="s">
        <v>15</v>
      </c>
    </row>
    <row r="6" spans="1:30" s="7" customFormat="1" ht="15.95" customHeight="1" x14ac:dyDescent="0.2">
      <c r="A6" s="318" t="s">
        <v>351</v>
      </c>
      <c r="B6" s="215">
        <v>5</v>
      </c>
      <c r="C6" s="34" t="s">
        <v>81</v>
      </c>
      <c r="D6" s="34" t="s">
        <v>245</v>
      </c>
      <c r="E6" s="275">
        <v>42736</v>
      </c>
      <c r="F6" s="317" t="s">
        <v>352</v>
      </c>
      <c r="G6" s="32" t="s">
        <v>85</v>
      </c>
      <c r="H6" s="32" t="s">
        <v>86</v>
      </c>
      <c r="I6" s="32" t="s">
        <v>353</v>
      </c>
      <c r="J6" s="134">
        <v>5</v>
      </c>
      <c r="K6" s="18">
        <v>35</v>
      </c>
      <c r="L6" s="18">
        <v>70</v>
      </c>
      <c r="M6" s="18">
        <v>10</v>
      </c>
      <c r="N6" s="18">
        <v>70</v>
      </c>
      <c r="O6" s="18">
        <v>140</v>
      </c>
      <c r="P6" s="18" t="s">
        <v>208</v>
      </c>
      <c r="Q6" s="137" t="s">
        <v>245</v>
      </c>
      <c r="R6" s="45">
        <v>0.2</v>
      </c>
      <c r="S6" s="134">
        <v>1400</v>
      </c>
      <c r="T6" s="134">
        <v>2800</v>
      </c>
      <c r="U6" s="134">
        <v>3000</v>
      </c>
      <c r="V6" s="134">
        <v>6000</v>
      </c>
      <c r="W6" s="137" t="s">
        <v>208</v>
      </c>
      <c r="X6" s="24">
        <f>IF($W6="MM1",'2020 GTCMHIC Indemnity Plans'!$D$25,IF($W6="MM2",'2020 GTCMHIC Indemnity Plans'!$F$25,IF($W6="MM3",'2020 GTCMHIC Indemnity Plans'!$H$25,IF($W6="MM5",'2020 GTCMHIC Indemnity Plans'!$J$25,IF($W6="MM6",'2020 GTCMHIC Comprehensive Plan'!$D$25,IF($W6="MM7",'2020 GTCMHIC Indemnity Plans'!$L$25,IF($W6="PPO1",'2020 GTMHIC PPO Plans'!$D$25,IF($W6="PPO2",'2020 GTMHIC PPO Plans'!$F$25,IF($W6="PPO3",'2020 GTMHIC PPO Plans'!$H$25,IF($W6="PPOT",'2020 GTMHIC PPO Plans'!$J$25,IF($W6="ACA-P",'2020 GTCMHIC Metal Level Plans'!$C$29,IF($W6="ACA-G",'2020 GTCMHIC Metal Level Plans'!$C$34,IF($W6="ACA-S",'2020 GTCMHIC Metal Level Plans'!$C$39,IF($W6="ACA-B",'2020 GTCMHIC Metal Level Plans'!$C$44,IF($W6="MS-1",'2020 Mx Supp Plans'!$D$26,IF($W6="MS-2",'2020 Mx Supp Plans'!$F$26,IF($W6="MS-3",'2020 Mx Supp Plans'!$H$26,IF($W6="MS-4",'2020 Mx Supp Plans'!$J$26,IF($W6="MS-5",'2020 Mx Supp Plans'!$L$26," ")))))))))))))))))))</f>
        <v>455.45974113965275</v>
      </c>
      <c r="Y6" s="47">
        <f>IF($P6="2T1",'2020 GTCMHIC 2-Tier Rx Plans'!$C$30,IF($P6="2T2",'2020 GTCMHIC 2-Tier Rx Plans'!$D$30,IF($P6="2T3",'2020 GTCMHIC 2-Tier Rx Plans'!$E$30,IF($P6="3T3",'2020 GTCMHIC 3-Tier Rx Plans'!$C$30,IF($P6="3T5a",'2020 GTCMHIC 3-Tier Rx Plans'!$D$30,IF($P6="3T6",'2020 GTCMHIC 3-Tier Rx Plans'!$E$30,IF($P6="3T7",'2020 GTCMHIC 3-Tier Rx Plans'!$F$30,IF($P6="3T9",'2020 GTCMHIC 3-Tier Rx Plans'!$G$30,IF($P6="3T10",'2020 GTCMHIC 3-Tier Rx Plans'!$H$30,IF($P6="3T11",'2020 GTCMHIC 3-Tier Rx Plans'!$I$30,IF($P6="3T13",'2020 GTCMHIC 3-Tier Rx Plans'!$J$30,IF($W6="ACA-P",'2020 GTCMHIC Metal Level Plans'!$C$30,IF($W6="ACA-G",'2020 GTCMHIC Metal Level Plans'!$C$35,IF($W6="ACA-S",'2020 GTCMHIC Metal Level Plans'!$C$40,IF($W6="ACA-B",'2020 GTCMHIC Metal Level Plans'!$C$45,IF($W6="MS-1",'2020 Mx Supp Plans'!$D$27,IF($W6="MS-2",'2020 Mx Supp Plans'!$F$27,IF($W6="MS-3",'2020 Mx Supp Plans'!$H$27,IF($W6="MS-4",'2020 Mx Supp Plans'!$J$27,IF($W6="MS-5",'2020 Mx Supp Plans'!$L$27,IF($W6="MS-6",'2020 Mx Supp Plans'!$N$27,0)))))))))))))))))))))</f>
        <v>116.2948924777873</v>
      </c>
      <c r="Z6" s="47">
        <f>IF($W6="ACA-P",'2020 GTCMHIC Metal Level Plans'!$D$25,IF($W6="ACA-G",'2020 GTCMHIC Metal Level Plans'!$F$25,IF($W6="ACA-S",'2020 GTCMHIC Metal Level Plans'!$H$25,IF($W6="ACA-B",'2020 GTCMHIC Metal Level Plans'!$J$25,'Premium Rate Summary - Towns'!X6+Y6))))</f>
        <v>571.75463361744005</v>
      </c>
      <c r="AA6" s="47">
        <f>IF($W6="MM1",'2020 GTCMHIC Indemnity Plans'!$D$26,IF($W6="MM2",'2020 GTCMHIC Indemnity Plans'!$F$26,IF($W6="MM3",'2020 GTCMHIC Indemnity Plans'!$H$26,IF($W6="MM5",'2020 GTCMHIC Indemnity Plans'!$J$26,IF($W6="MM6",'2020 GTCMHIC Comprehensive Plan'!$D$26,IF($W6="MM7",'2020 GTCMHIC Indemnity Plans'!$L$26,IF($W6="PPO1",'2020 GTMHIC PPO Plans'!$D$26,IF($W6="PPO2",'2020 GTMHIC PPO Plans'!$F$26,IF($W6="PPO3",'2020 GTMHIC PPO Plans'!$H$26,IF($W6="PPOT",'2020 GTMHIC PPO Plans'!$J$26,IF($W6="ACA-P",'2020 GTCMHIC Metal Level Plans'!$D$29,IF($W6="ACA-G",'2020 GTCMHIC Metal Level Plans'!$D$34,IF($W6="ACA-S",'2020 GTCMHIC Metal Level Plans'!$D$39,IF($W6="ACA-B",'2020 GTCMHIC Metal Level Plans'!$D$44,IF($W6="MS-1","n/a",IF($W6="MS-2","n/a",IF($W6="MS-3","n/a",IF($W6="MS-4","n/a",IF($W6="MS-5","n/a"," ")))))))))))))))))))</f>
        <v>1184.1917006190924</v>
      </c>
      <c r="AB6" s="47">
        <f>IF($P6="2T1",'2020 GTCMHIC 2-Tier Rx Plans'!$C$31,IF($P6="2T2",'2020 GTCMHIC 2-Tier Rx Plans'!$D$31,IF($P6="2T3",'2020 GTCMHIC 2-Tier Rx Plans'!$E$31,IF($P6="3T3",'2020 GTCMHIC 3-Tier Rx Plans'!$C$31,IF($P6="3T5a",'2020 GTCMHIC 3-Tier Rx Plans'!$D$31,IF($P6="3T6",'2020 GTCMHIC 3-Tier Rx Plans'!$E$31,IF($P6="3T7",'2020 GTCMHIC 3-Tier Rx Plans'!$F$31,IF($P6="3T9",'2020 GTCMHIC 3-Tier Rx Plans'!$G$31,IF($P6="3T10",'2020 GTCMHIC 3-Tier Rx Plans'!$H$31,IF($P6="3T11",'2020 GTCMHIC 3-Tier Rx Plans'!$I$31,IF($P6="3T13",'2020 GTCMHIC 3-Tier Rx Plans'!$J$31,IF($W6="ACA-P",'2020 GTCMHIC Metal Level Plans'!$D$30,IF($W6="ACA-G",'2020 GTCMHIC Metal Level Plans'!$D$35,IF($W6="ACA-S",'2020 GTCMHIC Metal Level Plans'!$D$40,IF($W6="ACA-B",'2020 GTCMHIC Metal Level Plans'!$D$45,IF($W6="MS-1","n/a",IF($W6="MS-2","n/a",IF($W6="MS-3","n/a",IF($W6="MS-4","n/a",IF($W6="MS-5","n/a",IF($W6="MS-6",'2020 Mx Supp Plans'!$N$27,0)))))))))))))))))))))</f>
        <v>302.36579450906777</v>
      </c>
      <c r="AC6" s="47">
        <f>IF($W6="ACA-P",'2020 GTCMHIC Metal Level Plans'!$D$26,IF($W6="ACA-G",'2020 GTCMHIC Metal Level Plans'!$F$26,IF($W6="ACA-S",'2020 GTCMHIC Metal Level Plans'!$H$26,IF($W6="ACA-B",'2020 GTCMHIC Metal Level Plans'!$J$26,'Premium Rate Summary - Towns'!AA6+AB6))))</f>
        <v>1486.5574951281601</v>
      </c>
      <c r="AD6" s="132"/>
    </row>
    <row r="7" spans="1:30" s="7" customFormat="1" ht="15.95" customHeight="1" x14ac:dyDescent="0.2">
      <c r="A7" s="318"/>
      <c r="B7" s="215"/>
      <c r="C7" s="34" t="s">
        <v>82</v>
      </c>
      <c r="D7" s="34" t="s">
        <v>245</v>
      </c>
      <c r="E7" s="277"/>
      <c r="F7" s="317"/>
      <c r="G7" s="32" t="s">
        <v>95</v>
      </c>
      <c r="H7" s="32" t="s">
        <v>95</v>
      </c>
      <c r="I7" s="32" t="s">
        <v>353</v>
      </c>
      <c r="J7" s="134">
        <v>5</v>
      </c>
      <c r="K7" s="134">
        <v>35</v>
      </c>
      <c r="L7" s="134">
        <v>70</v>
      </c>
      <c r="M7" s="134">
        <v>10</v>
      </c>
      <c r="N7" s="134">
        <v>70</v>
      </c>
      <c r="O7" s="134">
        <v>140</v>
      </c>
      <c r="P7" s="18" t="s">
        <v>208</v>
      </c>
      <c r="Q7" s="137" t="s">
        <v>245</v>
      </c>
      <c r="R7" s="45">
        <v>0.2</v>
      </c>
      <c r="S7" s="134">
        <v>1400</v>
      </c>
      <c r="T7" s="134">
        <v>2800</v>
      </c>
      <c r="U7" s="134">
        <v>3000</v>
      </c>
      <c r="V7" s="134">
        <v>6000</v>
      </c>
      <c r="W7" s="137" t="s">
        <v>208</v>
      </c>
      <c r="X7" s="24">
        <f>IF($W7="MM1",'2020 GTCMHIC Indemnity Plans'!$D$25,IF($W7="MM2",'2020 GTCMHIC Indemnity Plans'!$F$25,IF($W7="MM3",'2020 GTCMHIC Indemnity Plans'!$H$25,IF($W7="MM5",'2020 GTCMHIC Indemnity Plans'!$J$25,IF($W7="MM6",'2020 GTCMHIC Comprehensive Plan'!$D$25,IF($W7="MM7",'2020 GTCMHIC Indemnity Plans'!$L$25,IF($W7="PPO1",'2020 GTMHIC PPO Plans'!$D$25,IF($W7="PPO2",'2020 GTMHIC PPO Plans'!$F$25,IF($W7="PPO3",'2020 GTMHIC PPO Plans'!$H$25,IF($W7="PPOT",'2020 GTMHIC PPO Plans'!$J$25,IF($W7="ACA-P",'2020 GTCMHIC Metal Level Plans'!$C$29,IF($W7="ACA-G",'2020 GTCMHIC Metal Level Plans'!$C$34,IF($W7="ACA-S",'2020 GTCMHIC Metal Level Plans'!$C$39,IF($W7="ACA-B",'2020 GTCMHIC Metal Level Plans'!$C$44,IF($W7="MS-1",'2020 Mx Supp Plans'!$D$26,IF($W7="MS-2",'2020 Mx Supp Plans'!$F$26,IF($W7="MS-3",'2020 Mx Supp Plans'!$H$26,IF($W7="MS-4",'2020 Mx Supp Plans'!$J$26,IF($W7="MS-5",'2020 Mx Supp Plans'!$L$26," ")))))))))))))))))))</f>
        <v>455.45974113965275</v>
      </c>
      <c r="Y7" s="47">
        <f>IF($P7="2T1",'2020 GTCMHIC 2-Tier Rx Plans'!$C$30,IF($P7="2T2",'2020 GTCMHIC 2-Tier Rx Plans'!$D$30,IF($P7="2T3",'2020 GTCMHIC 2-Tier Rx Plans'!$E$30,IF($P7="3T3",'2020 GTCMHIC 3-Tier Rx Plans'!$C$30,IF($P7="3T5a",'2020 GTCMHIC 3-Tier Rx Plans'!$D$30,IF($P7="3T6",'2020 GTCMHIC 3-Tier Rx Plans'!$E$30,IF($P7="3T7",'2020 GTCMHIC 3-Tier Rx Plans'!$F$30,IF($P7="3T9",'2020 GTCMHIC 3-Tier Rx Plans'!$G$30,IF($P7="3T10",'2020 GTCMHIC 3-Tier Rx Plans'!$H$30,IF($P7="3T11",'2020 GTCMHIC 3-Tier Rx Plans'!$I$30,IF($P7="3T13",'2020 GTCMHIC 3-Tier Rx Plans'!$J$30,IF($W7="ACA-P",'2020 GTCMHIC Metal Level Plans'!$C$30,IF($W7="ACA-G",'2020 GTCMHIC Metal Level Plans'!$C$35,IF($W7="ACA-S",'2020 GTCMHIC Metal Level Plans'!$C$40,IF($W7="ACA-B",'2020 GTCMHIC Metal Level Plans'!$C$45,IF($W7="MS-1",'2020 Mx Supp Plans'!$D$27,IF($W7="MS-2",'2020 Mx Supp Plans'!$F$27,IF($W7="MS-3",'2020 Mx Supp Plans'!$H$27,IF($W7="MS-4",'2020 Mx Supp Plans'!$J$27,IF($W7="MS-5",'2020 Mx Supp Plans'!$L$27,IF($W7="MS-6",'2020 Mx Supp Plans'!$N$27,0)))))))))))))))))))))</f>
        <v>116.2948924777873</v>
      </c>
      <c r="Z7" s="47">
        <f>IF($W7="ACA-P",'2020 GTCMHIC Metal Level Plans'!$D$25,IF($W7="ACA-G",'2020 GTCMHIC Metal Level Plans'!$F$25,IF($W7="ACA-S",'2020 GTCMHIC Metal Level Plans'!$H$25,IF($W7="ACA-B",'2020 GTCMHIC Metal Level Plans'!$J$25,'Premium Rate Summary - Towns'!X7+Y7))))</f>
        <v>571.75463361744005</v>
      </c>
      <c r="AA7" s="47">
        <f>IF($W7="MM1",'2020 GTCMHIC Indemnity Plans'!$D$26,IF($W7="MM2",'2020 GTCMHIC Indemnity Plans'!$F$26,IF($W7="MM3",'2020 GTCMHIC Indemnity Plans'!$H$26,IF($W7="MM5",'2020 GTCMHIC Indemnity Plans'!$J$26,IF($W7="MM6",'2020 GTCMHIC Comprehensive Plan'!$D$26,IF($W7="MM7",'2020 GTCMHIC Indemnity Plans'!$L$26,IF($W7="PPO1",'2020 GTMHIC PPO Plans'!$D$26,IF($W7="PPO2",'2020 GTMHIC PPO Plans'!$F$26,IF($W7="PPO3",'2020 GTMHIC PPO Plans'!$H$26,IF($W7="PPOT",'2020 GTMHIC PPO Plans'!$J$26,IF($W7="ACA-P",'2020 GTCMHIC Metal Level Plans'!$D$29,IF($W7="ACA-G",'2020 GTCMHIC Metal Level Plans'!$D$34,IF($W7="ACA-S",'2020 GTCMHIC Metal Level Plans'!$D$39,IF($W7="ACA-B",'2020 GTCMHIC Metal Level Plans'!$D$44,IF($W7="MS-1","n/a",IF($W7="MS-2","n/a",IF($W7="MS-3","n/a",IF($W7="MS-4","n/a",IF($W7="MS-5","n/a"," ")))))))))))))))))))</f>
        <v>1184.1917006190924</v>
      </c>
      <c r="AB7" s="47">
        <f>IF($P7="2T1",'2020 GTCMHIC 2-Tier Rx Plans'!$C$31,IF($P7="2T2",'2020 GTCMHIC 2-Tier Rx Plans'!$D$31,IF($P7="2T3",'2020 GTCMHIC 2-Tier Rx Plans'!$E$31,IF($P7="3T3",'2020 GTCMHIC 3-Tier Rx Plans'!$C$31,IF($P7="3T5a",'2020 GTCMHIC 3-Tier Rx Plans'!$D$31,IF($P7="3T6",'2020 GTCMHIC 3-Tier Rx Plans'!$E$31,IF($P7="3T7",'2020 GTCMHIC 3-Tier Rx Plans'!$F$31,IF($P7="3T9",'2020 GTCMHIC 3-Tier Rx Plans'!$G$31,IF($P7="3T10",'2020 GTCMHIC 3-Tier Rx Plans'!$H$31,IF($P7="3T11",'2020 GTCMHIC 3-Tier Rx Plans'!$I$31,IF($P7="3T13",'2020 GTCMHIC 3-Tier Rx Plans'!$J$31,IF($W7="ACA-P",'2020 GTCMHIC Metal Level Plans'!$D$30,IF($W7="ACA-G",'2020 GTCMHIC Metal Level Plans'!$D$35,IF($W7="ACA-S",'2020 GTCMHIC Metal Level Plans'!$D$40,IF($W7="ACA-B",'2020 GTCMHIC Metal Level Plans'!$D$45,IF($W7="MS-1","n/a",IF($W7="MS-2","n/a",IF($W7="MS-3","n/a",IF($W7="MS-4","n/a",IF($W7="MS-5","n/a",IF($W7="MS-6",'2020 Mx Supp Plans'!$N$27,0)))))))))))))))))))))</f>
        <v>302.36579450906777</v>
      </c>
      <c r="AC7" s="47">
        <f>IF($W7="ACA-P",'2020 GTCMHIC Metal Level Plans'!$D$26,IF($W7="ACA-G",'2020 GTCMHIC Metal Level Plans'!$F$26,IF($W7="ACA-S",'2020 GTCMHIC Metal Level Plans'!$H$26,IF($W7="ACA-B",'2020 GTCMHIC Metal Level Plans'!$J$26,'Premium Rate Summary - Towns'!AA7+AB7))))</f>
        <v>1486.5574951281601</v>
      </c>
    </row>
    <row r="8" spans="1:30" s="6" customFormat="1" ht="15.95" customHeight="1" x14ac:dyDescent="0.2">
      <c r="A8" s="257" t="s">
        <v>354</v>
      </c>
      <c r="B8" s="260">
        <v>6</v>
      </c>
      <c r="C8" s="49" t="s">
        <v>81</v>
      </c>
      <c r="D8" s="49" t="s">
        <v>245</v>
      </c>
      <c r="E8" s="263">
        <v>43466</v>
      </c>
      <c r="F8" s="295" t="s">
        <v>355</v>
      </c>
      <c r="G8" s="37" t="s">
        <v>85</v>
      </c>
      <c r="H8" s="37" t="s">
        <v>86</v>
      </c>
      <c r="I8" s="37" t="s">
        <v>353</v>
      </c>
      <c r="J8" s="12">
        <v>5</v>
      </c>
      <c r="K8" s="12">
        <v>35</v>
      </c>
      <c r="L8" s="12">
        <v>70</v>
      </c>
      <c r="M8" s="12">
        <v>10</v>
      </c>
      <c r="N8" s="12">
        <v>70</v>
      </c>
      <c r="O8" s="12">
        <v>140</v>
      </c>
      <c r="P8" s="12" t="s">
        <v>208</v>
      </c>
      <c r="Q8" s="138" t="s">
        <v>245</v>
      </c>
      <c r="R8" s="44">
        <v>0.2</v>
      </c>
      <c r="S8" s="12">
        <v>1400</v>
      </c>
      <c r="T8" s="12">
        <v>2800</v>
      </c>
      <c r="U8" s="12">
        <v>3000</v>
      </c>
      <c r="V8" s="12">
        <v>6000</v>
      </c>
      <c r="W8" s="138" t="s">
        <v>208</v>
      </c>
      <c r="X8" s="48">
        <f>IF($W8="MM1",'2020 GTCMHIC Indemnity Plans'!$D$25,IF($W8="MM2",'2020 GTCMHIC Indemnity Plans'!$F$25,IF($W8="MM3",'2020 GTCMHIC Indemnity Plans'!$H$25,IF($W8="MM5",'2020 GTCMHIC Indemnity Plans'!$J$25,IF($W8="MM6",'2020 GTCMHIC Comprehensive Plan'!$D$25,IF($W8="MM7",'2020 GTCMHIC Indemnity Plans'!$L$25,IF($W8="PPO1",'2020 GTMHIC PPO Plans'!$D$25,IF($W8="PPO2",'2020 GTMHIC PPO Plans'!$F$25,IF($W8="PPO3",'2020 GTMHIC PPO Plans'!$H$25,IF($W8="PPOT",'2020 GTMHIC PPO Plans'!$J$25,IF($W8="ACA-P",'2020 GTCMHIC Metal Level Plans'!$C$29,IF($W8="ACA-G",'2020 GTCMHIC Metal Level Plans'!$C$34,IF($W8="ACA-S",'2020 GTCMHIC Metal Level Plans'!$C$39,IF($W8="ACA-B",'2020 GTCMHIC Metal Level Plans'!$C$44,IF($W8="MS-1",'2020 Mx Supp Plans'!$D$26,IF($W8="MS-2",'2020 Mx Supp Plans'!$F$26,IF($W8="MS-3",'2020 Mx Supp Plans'!$H$26,IF($W8="MS-4",'2020 Mx Supp Plans'!$J$26,IF($W8="MS-5",'2020 Mx Supp Plans'!$L$26," ")))))))))))))))))))</f>
        <v>455.45974113965275</v>
      </c>
      <c r="Y8" s="48">
        <f>IF($P8="2T1",'2020 GTCMHIC 2-Tier Rx Plans'!$C$30,IF($P8="2T2",'2020 GTCMHIC 2-Tier Rx Plans'!$D$30,IF($P8="2T3",'2020 GTCMHIC 2-Tier Rx Plans'!$E$30,IF($P8="3T3",'2020 GTCMHIC 3-Tier Rx Plans'!$C$30,IF($P8="3T5a",'2020 GTCMHIC 3-Tier Rx Plans'!$D$30,IF($P8="3T6",'2020 GTCMHIC 3-Tier Rx Plans'!$E$30,IF($P8="3T7",'2020 GTCMHIC 3-Tier Rx Plans'!$F$30,IF($P8="3T9",'2020 GTCMHIC 3-Tier Rx Plans'!$G$30,IF($P8="3T10",'2020 GTCMHIC 3-Tier Rx Plans'!$H$30,IF($P8="3T11",'2020 GTCMHIC 3-Tier Rx Plans'!$I$30,IF($P8="3T13",'2020 GTCMHIC 3-Tier Rx Plans'!$J$30,IF($W8="ACA-P",'2020 GTCMHIC Metal Level Plans'!$C$30,IF($W8="ACA-G",'2020 GTCMHIC Metal Level Plans'!$C$35,IF($W8="ACA-S",'2020 GTCMHIC Metal Level Plans'!$C$40,IF($W8="ACA-B",'2020 GTCMHIC Metal Level Plans'!$C$45,IF($W8="MS-1",'2020 Mx Supp Plans'!$D$27,IF($W8="MS-2",'2020 Mx Supp Plans'!$F$27,IF($W8="MS-3",'2020 Mx Supp Plans'!$H$27,IF($W8="MS-4",'2020 Mx Supp Plans'!$J$27,IF($W8="MS-5",'2020 Mx Supp Plans'!$L$27,IF($W8="MS-6",'2020 Mx Supp Plans'!$N$27,0)))))))))))))))))))))</f>
        <v>116.2948924777873</v>
      </c>
      <c r="Z8" s="48">
        <f>IF($W8="ACA-P",'2020 GTCMHIC Metal Level Plans'!$D$25,IF($W8="ACA-G",'2020 GTCMHIC Metal Level Plans'!$F$25,IF($W8="ACA-S",'2020 GTCMHIC Metal Level Plans'!$H$25,IF($W8="ACA-B",'2020 GTCMHIC Metal Level Plans'!$J$25,'Premium Rate Summary - Towns'!X8+Y8))))</f>
        <v>571.75463361744005</v>
      </c>
      <c r="AA8" s="48">
        <f>IF($W8="MM1",'2020 GTCMHIC Indemnity Plans'!$D$26,IF($W8="MM2",'2020 GTCMHIC Indemnity Plans'!$F$26,IF($W8="MM3",'2020 GTCMHIC Indemnity Plans'!$H$26,IF($W8="MM5",'2020 GTCMHIC Indemnity Plans'!$J$26,IF($W8="MM6",'2020 GTCMHIC Comprehensive Plan'!$D$26,IF($W8="MM7",'2020 GTCMHIC Indemnity Plans'!$L$26,IF($W8="PPO1",'2020 GTMHIC PPO Plans'!$D$26,IF($W8="PPO2",'2020 GTMHIC PPO Plans'!$F$26,IF($W8="PPO3",'2020 GTMHIC PPO Plans'!$H$26,IF($W8="PPOT",'2020 GTMHIC PPO Plans'!$J$26,IF($W8="ACA-P",'2020 GTCMHIC Metal Level Plans'!$D$29,IF($W8="ACA-G",'2020 GTCMHIC Metal Level Plans'!$D$34,IF($W8="ACA-S",'2020 GTCMHIC Metal Level Plans'!$D$39,IF($W8="ACA-B",'2020 GTCMHIC Metal Level Plans'!$D$44,IF($W8="MS-1","n/a",IF($W8="MS-2","n/a",IF($W8="MS-3","n/a",IF($W8="MS-4","n/a",IF($W8="MS-5","n/a"," ")))))))))))))))))))</f>
        <v>1184.1917006190924</v>
      </c>
      <c r="AB8" s="48">
        <f>IF($P8="2T1",'2020 GTCMHIC 2-Tier Rx Plans'!$C$31,IF($P8="2T2",'2020 GTCMHIC 2-Tier Rx Plans'!$D$31,IF($P8="2T3",'2020 GTCMHIC 2-Tier Rx Plans'!$E$31,IF($P8="3T3",'2020 GTCMHIC 3-Tier Rx Plans'!$C$31,IF($P8="3T5a",'2020 GTCMHIC 3-Tier Rx Plans'!$D$31,IF($P8="3T6",'2020 GTCMHIC 3-Tier Rx Plans'!$E$31,IF($P8="3T7",'2020 GTCMHIC 3-Tier Rx Plans'!$F$31,IF($P8="3T9",'2020 GTCMHIC 3-Tier Rx Plans'!$G$31,IF($P8="3T10",'2020 GTCMHIC 3-Tier Rx Plans'!$H$31,IF($P8="3T11",'2020 GTCMHIC 3-Tier Rx Plans'!$I$31,IF($P8="3T13",'2020 GTCMHIC 3-Tier Rx Plans'!$J$31,IF($W8="ACA-P",'2020 GTCMHIC Metal Level Plans'!$D$30,IF($W8="ACA-G",'2020 GTCMHIC Metal Level Plans'!$D$35,IF($W8="ACA-S",'2020 GTCMHIC Metal Level Plans'!$D$40,IF($W8="ACA-B",'2020 GTCMHIC Metal Level Plans'!$D$45,IF($W8="MS-1","n/a",IF($W8="MS-2","n/a",IF($W8="MS-3","n/a",IF($W8="MS-4","n/a",IF($W8="MS-5","n/a",IF($W8="MS-6",'2020 Mx Supp Plans'!$N$27,0)))))))))))))))))))))</f>
        <v>302.36579450906777</v>
      </c>
      <c r="AC8" s="48">
        <f>IF($W8="ACA-P",'2020 GTCMHIC Metal Level Plans'!$D$26,IF($W8="ACA-G",'2020 GTCMHIC Metal Level Plans'!$F$26,IF($W8="ACA-S",'2020 GTCMHIC Metal Level Plans'!$H$26,IF($W8="ACA-B",'2020 GTCMHIC Metal Level Plans'!$J$26,'Premium Rate Summary - Towns'!AA8+AB8))))</f>
        <v>1486.5574951281601</v>
      </c>
      <c r="AD8" s="19"/>
    </row>
    <row r="9" spans="1:30" s="6" customFormat="1" ht="15.95" customHeight="1" x14ac:dyDescent="0.2">
      <c r="A9" s="258"/>
      <c r="B9" s="261"/>
      <c r="C9" s="49" t="s">
        <v>82</v>
      </c>
      <c r="D9" s="49" t="s">
        <v>245</v>
      </c>
      <c r="E9" s="265"/>
      <c r="F9" s="295"/>
      <c r="G9" s="37" t="s">
        <v>95</v>
      </c>
      <c r="H9" s="37" t="s">
        <v>95</v>
      </c>
      <c r="I9" s="37" t="s">
        <v>353</v>
      </c>
      <c r="J9" s="12">
        <v>5</v>
      </c>
      <c r="K9" s="12">
        <v>35</v>
      </c>
      <c r="L9" s="12">
        <v>70</v>
      </c>
      <c r="M9" s="12">
        <v>10</v>
      </c>
      <c r="N9" s="12">
        <v>70</v>
      </c>
      <c r="O9" s="12">
        <v>140</v>
      </c>
      <c r="P9" s="12" t="s">
        <v>208</v>
      </c>
      <c r="Q9" s="138" t="s">
        <v>245</v>
      </c>
      <c r="R9" s="44">
        <v>0.2</v>
      </c>
      <c r="S9" s="12">
        <v>1400</v>
      </c>
      <c r="T9" s="12">
        <v>2800</v>
      </c>
      <c r="U9" s="12">
        <v>3000</v>
      </c>
      <c r="V9" s="12">
        <v>6000</v>
      </c>
      <c r="W9" s="138" t="s">
        <v>208</v>
      </c>
      <c r="X9" s="48">
        <f>IF($W9="MM1",'2020 GTCMHIC Indemnity Plans'!$D$25,IF($W9="MM2",'2020 GTCMHIC Indemnity Plans'!$F$25,IF($W9="MM3",'2020 GTCMHIC Indemnity Plans'!$H$25,IF($W9="MM5",'2020 GTCMHIC Indemnity Plans'!$J$25,IF($W9="MM6",'2020 GTCMHIC Comprehensive Plan'!$D$25,IF($W9="MM7",'2020 GTCMHIC Indemnity Plans'!$L$25,IF($W9="PPO1",'2020 GTMHIC PPO Plans'!$D$25,IF($W9="PPO2",'2020 GTMHIC PPO Plans'!$F$25,IF($W9="PPO3",'2020 GTMHIC PPO Plans'!$H$25,IF($W9="PPOT",'2020 GTMHIC PPO Plans'!$J$25,IF($W9="ACA-P",'2020 GTCMHIC Metal Level Plans'!$C$29,IF($W9="ACA-G",'2020 GTCMHIC Metal Level Plans'!$C$34,IF($W9="ACA-S",'2020 GTCMHIC Metal Level Plans'!$C$39,IF($W9="ACA-B",'2020 GTCMHIC Metal Level Plans'!$C$44,IF($W9="MS-1",'2020 Mx Supp Plans'!$D$26,IF($W9="MS-2",'2020 Mx Supp Plans'!$F$26,IF($W9="MS-3",'2020 Mx Supp Plans'!$H$26,IF($W9="MS-4",'2020 Mx Supp Plans'!$J$26,IF($W9="MS-5",'2020 Mx Supp Plans'!$L$26," ")))))))))))))))))))</f>
        <v>455.45974113965275</v>
      </c>
      <c r="Y9" s="48">
        <f>IF($P9="2T1",'2020 GTCMHIC 2-Tier Rx Plans'!$C$30,IF($P9="2T2",'2020 GTCMHIC 2-Tier Rx Plans'!$D$30,IF($P9="2T3",'2020 GTCMHIC 2-Tier Rx Plans'!$E$30,IF($P9="3T3",'2020 GTCMHIC 3-Tier Rx Plans'!$C$30,IF($P9="3T5a",'2020 GTCMHIC 3-Tier Rx Plans'!$D$30,IF($P9="3T6",'2020 GTCMHIC 3-Tier Rx Plans'!$E$30,IF($P9="3T7",'2020 GTCMHIC 3-Tier Rx Plans'!$F$30,IF($P9="3T9",'2020 GTCMHIC 3-Tier Rx Plans'!$G$30,IF($P9="3T10",'2020 GTCMHIC 3-Tier Rx Plans'!$H$30,IF($P9="3T11",'2020 GTCMHIC 3-Tier Rx Plans'!$I$30,IF($P9="3T13",'2020 GTCMHIC 3-Tier Rx Plans'!$J$30,IF($W9="ACA-P",'2020 GTCMHIC Metal Level Plans'!$C$30,IF($W9="ACA-G",'2020 GTCMHIC Metal Level Plans'!$C$35,IF($W9="ACA-S",'2020 GTCMHIC Metal Level Plans'!$C$40,IF($W9="ACA-B",'2020 GTCMHIC Metal Level Plans'!$C$45,IF($W9="MS-1",'2020 Mx Supp Plans'!$D$27,IF($W9="MS-2",'2020 Mx Supp Plans'!$F$27,IF($W9="MS-3",'2020 Mx Supp Plans'!$H$27,IF($W9="MS-4",'2020 Mx Supp Plans'!$J$27,IF($W9="MS-5",'2020 Mx Supp Plans'!$L$27,IF($W9="MS-6",'2020 Mx Supp Plans'!$N$27,0)))))))))))))))))))))</f>
        <v>116.2948924777873</v>
      </c>
      <c r="Z9" s="48">
        <f>IF($W9="ACA-P",'2020 GTCMHIC Metal Level Plans'!$D$25,IF($W9="ACA-G",'2020 GTCMHIC Metal Level Plans'!$F$25,IF($W9="ACA-S",'2020 GTCMHIC Metal Level Plans'!$H$25,IF($W9="ACA-B",'2020 GTCMHIC Metal Level Plans'!$J$25,'Premium Rate Summary - Towns'!X9+Y9))))</f>
        <v>571.75463361744005</v>
      </c>
      <c r="AA9" s="48">
        <f>IF($W9="MM1",'2020 GTCMHIC Indemnity Plans'!$D$26,IF($W9="MM2",'2020 GTCMHIC Indemnity Plans'!$F$26,IF($W9="MM3",'2020 GTCMHIC Indemnity Plans'!$H$26,IF($W9="MM5",'2020 GTCMHIC Indemnity Plans'!$J$26,IF($W9="MM6",'2020 GTCMHIC Comprehensive Plan'!$D$26,IF($W9="MM7",'2020 GTCMHIC Indemnity Plans'!$L$26,IF($W9="PPO1",'2020 GTMHIC PPO Plans'!$D$26,IF($W9="PPO2",'2020 GTMHIC PPO Plans'!$F$26,IF($W9="PPO3",'2020 GTMHIC PPO Plans'!$H$26,IF($W9="PPOT",'2020 GTMHIC PPO Plans'!$J$26,IF($W9="ACA-P",'2020 GTCMHIC Metal Level Plans'!$D$29,IF($W9="ACA-G",'2020 GTCMHIC Metal Level Plans'!$D$34,IF($W9="ACA-S",'2020 GTCMHIC Metal Level Plans'!$D$39,IF($W9="ACA-B",'2020 GTCMHIC Metal Level Plans'!$D$44,IF($W9="MS-1","n/a",IF($W9="MS-2","n/a",IF($W9="MS-3","n/a",IF($W9="MS-4","n/a",IF($W9="MS-5","n/a"," ")))))))))))))))))))</f>
        <v>1184.1917006190924</v>
      </c>
      <c r="AB9" s="48">
        <f>IF($P9="2T1",'2020 GTCMHIC 2-Tier Rx Plans'!$C$31,IF($P9="2T2",'2020 GTCMHIC 2-Tier Rx Plans'!$D$31,IF($P9="2T3",'2020 GTCMHIC 2-Tier Rx Plans'!$E$31,IF($P9="3T3",'2020 GTCMHIC 3-Tier Rx Plans'!$C$31,IF($P9="3T5a",'2020 GTCMHIC 3-Tier Rx Plans'!$D$31,IF($P9="3T6",'2020 GTCMHIC 3-Tier Rx Plans'!$E$31,IF($P9="3T7",'2020 GTCMHIC 3-Tier Rx Plans'!$F$31,IF($P9="3T9",'2020 GTCMHIC 3-Tier Rx Plans'!$G$31,IF($P9="3T10",'2020 GTCMHIC 3-Tier Rx Plans'!$H$31,IF($P9="3T11",'2020 GTCMHIC 3-Tier Rx Plans'!$I$31,IF($P9="3T13",'2020 GTCMHIC 3-Tier Rx Plans'!$J$31,IF($W9="ACA-P",'2020 GTCMHIC Metal Level Plans'!$D$30,IF($W9="ACA-G",'2020 GTCMHIC Metal Level Plans'!$D$35,IF($W9="ACA-S",'2020 GTCMHIC Metal Level Plans'!$D$40,IF($W9="ACA-B",'2020 GTCMHIC Metal Level Plans'!$D$45,IF($W9="MS-1","n/a",IF($W9="MS-2","n/a",IF($W9="MS-3","n/a",IF($W9="MS-4","n/a",IF($W9="MS-5","n/a",IF($W9="MS-6",'2020 Mx Supp Plans'!$N$27,0)))))))))))))))))))))</f>
        <v>302.36579450906777</v>
      </c>
      <c r="AC9" s="48">
        <f>IF($W9="ACA-P",'2020 GTCMHIC Metal Level Plans'!$D$26,IF($W9="ACA-G",'2020 GTCMHIC Metal Level Plans'!$F$26,IF($W9="ACA-S",'2020 GTCMHIC Metal Level Plans'!$H$26,IF($W9="ACA-B",'2020 GTCMHIC Metal Level Plans'!$J$26,'Premium Rate Summary - Towns'!AA9+AB9))))</f>
        <v>1486.5574951281601</v>
      </c>
      <c r="AD9" s="19"/>
    </row>
    <row r="10" spans="1:30" s="6" customFormat="1" ht="15.95" customHeight="1" x14ac:dyDescent="0.2">
      <c r="A10" s="321" t="s">
        <v>8</v>
      </c>
      <c r="B10" s="329">
        <v>7</v>
      </c>
      <c r="C10" s="20" t="s">
        <v>81</v>
      </c>
      <c r="D10" s="35" t="s">
        <v>207</v>
      </c>
      <c r="E10" s="311">
        <v>40544</v>
      </c>
      <c r="F10" s="324" t="s">
        <v>96</v>
      </c>
      <c r="G10" s="31" t="s">
        <v>97</v>
      </c>
      <c r="H10" s="31" t="s">
        <v>86</v>
      </c>
      <c r="I10" s="31" t="s">
        <v>100</v>
      </c>
      <c r="J10" s="8">
        <v>5</v>
      </c>
      <c r="K10" s="8">
        <v>10</v>
      </c>
      <c r="L10" s="8">
        <v>25</v>
      </c>
      <c r="M10" s="8">
        <v>10</v>
      </c>
      <c r="N10" s="8">
        <v>20</v>
      </c>
      <c r="O10" s="8">
        <v>50</v>
      </c>
      <c r="P10" s="8" t="s">
        <v>39</v>
      </c>
      <c r="Q10" s="26" t="s">
        <v>54</v>
      </c>
      <c r="R10" s="8">
        <v>10</v>
      </c>
      <c r="S10" s="26" t="s">
        <v>23</v>
      </c>
      <c r="T10" s="26" t="s">
        <v>23</v>
      </c>
      <c r="U10" s="8">
        <v>1000</v>
      </c>
      <c r="V10" s="8">
        <v>3000</v>
      </c>
      <c r="W10" s="26" t="s">
        <v>53</v>
      </c>
      <c r="X10" s="24">
        <f>IF($W10="MM1",'2020 GTCMHIC Indemnity Plans'!$D$25,IF($W10="MM2",'2020 GTCMHIC Indemnity Plans'!$F$25,IF($W10="MM3",'2020 GTCMHIC Indemnity Plans'!$H$25,IF($W10="MM5",'2020 GTCMHIC Indemnity Plans'!$J$25,IF($W10="MM6",'2020 GTCMHIC Comprehensive Plan'!$D$25,IF($W10="MM7",'2020 GTCMHIC Indemnity Plans'!$L$25,IF($W10="PPO1",'2020 GTMHIC PPO Plans'!$D$25,IF($W10="PPO2",'2020 GTMHIC PPO Plans'!$F$25,IF($W10="PPO3",'2020 GTMHIC PPO Plans'!$H$25,IF($W10="PPOT",'2020 GTMHIC PPO Plans'!$J$25,IF($W10="ACA-P",'2020 GTCMHIC Metal Level Plans'!$C$29,IF($W10="ACA-G",'2020 GTCMHIC Metal Level Plans'!$C$34,IF($W10="ACA-S",'2020 GTCMHIC Metal Level Plans'!$C$39,IF($W10="ACA-B",'2020 GTCMHIC Metal Level Plans'!$C$44,IF($W10="MS-1",'2020 Mx Supp Plans'!$D$26,IF($W10="MS-2",'2020 Mx Supp Plans'!$F$26,IF($W10="MS-3",'2020 Mx Supp Plans'!$H$26,IF($W10="MS-4",'2020 Mx Supp Plans'!$J$26,IF($W10="MS-5",'2020 Mx Supp Plans'!$L$26," ")))))))))))))))))))</f>
        <v>798.43</v>
      </c>
      <c r="Y10" s="47">
        <f>IF($P10="2T1",'2020 GTCMHIC 2-Tier Rx Plans'!$C$30,IF($P10="2T2",'2020 GTCMHIC 2-Tier Rx Plans'!$D$30,IF($P10="2T3",'2020 GTCMHIC 2-Tier Rx Plans'!$E$30,IF($P10="3T3",'2020 GTCMHIC 3-Tier Rx Plans'!$C$30,IF($P10="3T5a",'2020 GTCMHIC 3-Tier Rx Plans'!$D$30,IF($P10="3T6",'2020 GTCMHIC 3-Tier Rx Plans'!$E$30,IF($P10="3T7",'2020 GTCMHIC 3-Tier Rx Plans'!$F$30,IF($P10="3T9",'2020 GTCMHIC 3-Tier Rx Plans'!$G$30,IF($P10="3T10",'2020 GTCMHIC 3-Tier Rx Plans'!$H$30,IF($P10="3T11",'2020 GTCMHIC 3-Tier Rx Plans'!$I$30,IF($P10="3T13",'2020 GTCMHIC 3-Tier Rx Plans'!$J$30,IF($W10="ACA-P",'2020 GTCMHIC Metal Level Plans'!$C$30,IF($W10="ACA-G",'2020 GTCMHIC Metal Level Plans'!$C$35,IF($W10="ACA-S",'2020 GTCMHIC Metal Level Plans'!$C$40,IF($W10="ACA-B",'2020 GTCMHIC Metal Level Plans'!$C$45,IF($W10="MS-1",'2020 Mx Supp Plans'!$D$27,IF($W10="MS-2",'2020 Mx Supp Plans'!$F$27,IF($W10="MS-3",'2020 Mx Supp Plans'!$H$27,IF($W10="MS-4",'2020 Mx Supp Plans'!$J$27,IF($W10="MS-5",'2020 Mx Supp Plans'!$L$27,IF($W10="MS-6",'2020 Mx Supp Plans'!$N$27,0)))))))))))))))))))))</f>
        <v>277.77999999999997</v>
      </c>
      <c r="Z10" s="47">
        <f>IF($W10="ACA-P",'2020 GTCMHIC Metal Level Plans'!$D$25,IF($W10="ACA-G",'2020 GTCMHIC Metal Level Plans'!$F$25,IF($W10="ACA-S",'2020 GTCMHIC Metal Level Plans'!$H$25,IF($W10="ACA-B",'2020 GTCMHIC Metal Level Plans'!$J$25,'Premium Rate Summary - Towns'!X10+Y10))))</f>
        <v>1076.21</v>
      </c>
      <c r="AA10" s="24">
        <f>IF($W10="MM1",'2020 GTCMHIC Indemnity Plans'!$D$26,IF($W10="MM2",'2020 GTCMHIC Indemnity Plans'!$F$26,IF($W10="MM3",'2020 GTCMHIC Indemnity Plans'!$H$26,IF($W10="MM5",'2020 GTCMHIC Indemnity Plans'!$J$26,IF($W10="MM6",'2020 GTCMHIC Comprehensive Plan'!$D$26,IF($W10="MM7",'2020 GTCMHIC Indemnity Plans'!$L$26,IF($W10="PPO1",'2020 GTMHIC PPO Plans'!$D$26,IF($W10="PPO2",'2020 GTMHIC PPO Plans'!$F$26,IF($W10="PPO3",'2020 GTMHIC PPO Plans'!$H$26,IF($W10="PPOT",'2020 GTMHIC PPO Plans'!$J$26,IF($W10="ACA-P",'2020 GTCMHIC Metal Level Plans'!$D$29,IF($W10="ACA-G",'2020 GTCMHIC Metal Level Plans'!$D$34,IF($W10="ACA-S",'2020 GTCMHIC Metal Level Plans'!$D$39,IF($W10="ACA-B",'2020 GTCMHIC Metal Level Plans'!$D$44,IF($W10="MS-1","n/a",IF($W10="MS-2","n/a",IF($W10="MS-3","n/a",IF($W10="MS-4","n/a",IF($W10="MS-5","n/a"," ")))))))))))))))))))</f>
        <v>1730.52</v>
      </c>
      <c r="AB10" s="47">
        <f>IF($P10="2T1",'2020 GTCMHIC 2-Tier Rx Plans'!$C$31,IF($P10="2T2",'2020 GTCMHIC 2-Tier Rx Plans'!$D$31,IF($P10="2T3",'2020 GTCMHIC 2-Tier Rx Plans'!$E$31,IF($P10="3T3",'2020 GTCMHIC 3-Tier Rx Plans'!$C$31,IF($P10="3T5a",'2020 GTCMHIC 3-Tier Rx Plans'!$D$31,IF($P10="3T6",'2020 GTCMHIC 3-Tier Rx Plans'!$E$31,IF($P10="3T7",'2020 GTCMHIC 3-Tier Rx Plans'!$F$31,IF($P10="3T9",'2020 GTCMHIC 3-Tier Rx Plans'!$G$31,IF($P10="3T10",'2020 GTCMHIC 3-Tier Rx Plans'!$H$31,IF($P10="3T11",'2020 GTCMHIC 3-Tier Rx Plans'!$I$31,IF($P10="3T13",'2020 GTCMHIC 3-Tier Rx Plans'!$J$31,IF($W10="ACA-P",'2020 GTCMHIC Metal Level Plans'!$D$30,IF($W10="ACA-G",'2020 GTCMHIC Metal Level Plans'!$D$35,IF($W10="ACA-S",'2020 GTCMHIC Metal Level Plans'!$D$40,IF($W10="ACA-B",'2020 GTCMHIC Metal Level Plans'!$D$45,IF($W10="MS-1","n/a",IF($W10="MS-2","n/a",IF($W10="MS-3","n/a",IF($W10="MS-4","n/a",IF($W10="MS-5","n/a",IF($W10="MS-6",'2020 Mx Supp Plans'!$N$27,0)))))))))))))))))))))</f>
        <v>602.05999999999995</v>
      </c>
      <c r="AC10" s="47">
        <f>IF($W10="ACA-P",'2020 GTCMHIC Metal Level Plans'!$D$26,IF($W10="ACA-G",'2020 GTCMHIC Metal Level Plans'!$F$26,IF($W10="ACA-S",'2020 GTCMHIC Metal Level Plans'!$H$26,IF($W10="ACA-B",'2020 GTCMHIC Metal Level Plans'!$J$26,'Premium Rate Summary - Towns'!AA10+AB10))))</f>
        <v>2332.58</v>
      </c>
      <c r="AD10" s="19"/>
    </row>
    <row r="11" spans="1:30" s="6" customFormat="1" ht="15.95" customHeight="1" x14ac:dyDescent="0.2">
      <c r="A11" s="322"/>
      <c r="B11" s="330"/>
      <c r="C11" s="20" t="s">
        <v>82</v>
      </c>
      <c r="D11" s="35" t="s">
        <v>207</v>
      </c>
      <c r="E11" s="312"/>
      <c r="F11" s="325"/>
      <c r="G11" s="31" t="s">
        <v>98</v>
      </c>
      <c r="H11" s="31" t="s">
        <v>95</v>
      </c>
      <c r="I11" s="31" t="s">
        <v>100</v>
      </c>
      <c r="J11" s="8">
        <v>5</v>
      </c>
      <c r="K11" s="8">
        <v>10</v>
      </c>
      <c r="L11" s="8">
        <v>25</v>
      </c>
      <c r="M11" s="8">
        <v>10</v>
      </c>
      <c r="N11" s="8">
        <v>20</v>
      </c>
      <c r="O11" s="8">
        <v>50</v>
      </c>
      <c r="P11" s="8" t="s">
        <v>39</v>
      </c>
      <c r="Q11" s="26" t="s">
        <v>54</v>
      </c>
      <c r="R11" s="8">
        <v>10</v>
      </c>
      <c r="S11" s="26" t="s">
        <v>23</v>
      </c>
      <c r="T11" s="26" t="s">
        <v>23</v>
      </c>
      <c r="U11" s="8">
        <v>1000</v>
      </c>
      <c r="V11" s="8">
        <v>3000</v>
      </c>
      <c r="W11" s="26" t="s">
        <v>53</v>
      </c>
      <c r="X11" s="24">
        <f>IF($W11="MM1",'2020 GTCMHIC Indemnity Plans'!$D$25,IF($W11="MM2",'2020 GTCMHIC Indemnity Plans'!$F$25,IF($W11="MM3",'2020 GTCMHIC Indemnity Plans'!$H$25,IF($W11="MM5",'2020 GTCMHIC Indemnity Plans'!$J$25,IF($W11="MM6",'2020 GTCMHIC Comprehensive Plan'!$D$25,IF($W11="MM7",'2020 GTCMHIC Indemnity Plans'!$L$25,IF($W11="PPO1",'2020 GTMHIC PPO Plans'!$D$25,IF($W11="PPO2",'2020 GTMHIC PPO Plans'!$F$25,IF($W11="PPO3",'2020 GTMHIC PPO Plans'!$H$25,IF($W11="PPOT",'2020 GTMHIC PPO Plans'!$J$25,IF($W11="ACA-P",'2020 GTCMHIC Metal Level Plans'!$C$29,IF($W11="ACA-G",'2020 GTCMHIC Metal Level Plans'!$C$34,IF($W11="ACA-S",'2020 GTCMHIC Metal Level Plans'!$C$39,IF($W11="ACA-B",'2020 GTCMHIC Metal Level Plans'!$C$44,IF($W11="MS-1",'2020 Mx Supp Plans'!$D$26,IF($W11="MS-2",'2020 Mx Supp Plans'!$F$26,IF($W11="MS-3",'2020 Mx Supp Plans'!$H$26,IF($W11="MS-4",'2020 Mx Supp Plans'!$J$26,IF($W11="MS-5",'2020 Mx Supp Plans'!$L$26," ")))))))))))))))))))</f>
        <v>798.43</v>
      </c>
      <c r="Y11" s="47">
        <f>IF($P11="2T1",'2020 GTCMHIC 2-Tier Rx Plans'!$C$30,IF($P11="2T2",'2020 GTCMHIC 2-Tier Rx Plans'!$D$30,IF($P11="2T3",'2020 GTCMHIC 2-Tier Rx Plans'!$E$30,IF($P11="3T3",'2020 GTCMHIC 3-Tier Rx Plans'!$C$30,IF($P11="3T5a",'2020 GTCMHIC 3-Tier Rx Plans'!$D$30,IF($P11="3T6",'2020 GTCMHIC 3-Tier Rx Plans'!$E$30,IF($P11="3T7",'2020 GTCMHIC 3-Tier Rx Plans'!$F$30,IF($P11="3T9",'2020 GTCMHIC 3-Tier Rx Plans'!$G$30,IF($P11="3T10",'2020 GTCMHIC 3-Tier Rx Plans'!$H$30,IF($P11="3T11",'2020 GTCMHIC 3-Tier Rx Plans'!$I$30,IF($P11="3T13",'2020 GTCMHIC 3-Tier Rx Plans'!$J$30,IF($W11="ACA-P",'2020 GTCMHIC Metal Level Plans'!$C$30,IF($W11="ACA-G",'2020 GTCMHIC Metal Level Plans'!$C$35,IF($W11="ACA-S",'2020 GTCMHIC Metal Level Plans'!$C$40,IF($W11="ACA-B",'2020 GTCMHIC Metal Level Plans'!$C$45,IF($W11="MS-1",'2020 Mx Supp Plans'!$D$27,IF($W11="MS-2",'2020 Mx Supp Plans'!$F$27,IF($W11="MS-3",'2020 Mx Supp Plans'!$H$27,IF($W11="MS-4",'2020 Mx Supp Plans'!$J$27,IF($W11="MS-5",'2020 Mx Supp Plans'!$L$27,IF($W11="MS-6",'2020 Mx Supp Plans'!$N$27,0)))))))))))))))))))))</f>
        <v>277.77999999999997</v>
      </c>
      <c r="Z11" s="47">
        <f>IF($W11="ACA-P",'2020 GTCMHIC Metal Level Plans'!$D$25,IF($W11="ACA-G",'2020 GTCMHIC Metal Level Plans'!$F$25,IF($W11="ACA-S",'2020 GTCMHIC Metal Level Plans'!$H$25,IF($W11="ACA-B",'2020 GTCMHIC Metal Level Plans'!$J$25,'Premium Rate Summary - Towns'!X11+Y11))))</f>
        <v>1076.21</v>
      </c>
      <c r="AA11" s="24">
        <f>IF($W11="MM1",'2020 GTCMHIC Indemnity Plans'!$D$26,IF($W11="MM2",'2020 GTCMHIC Indemnity Plans'!$F$26,IF($W11="MM3",'2020 GTCMHIC Indemnity Plans'!$H$26,IF($W11="MM5",'2020 GTCMHIC Indemnity Plans'!$J$26,IF($W11="MM6",'2020 GTCMHIC Comprehensive Plan'!$D$26,IF($W11="MM7",'2020 GTCMHIC Indemnity Plans'!$L$26,IF($W11="PPO1",'2020 GTMHIC PPO Plans'!$D$26,IF($W11="PPO2",'2020 GTMHIC PPO Plans'!$F$26,IF($W11="PPO3",'2020 GTMHIC PPO Plans'!$H$26,IF($W11="PPOT",'2020 GTMHIC PPO Plans'!$J$26,IF($W11="ACA-P",'2020 GTCMHIC Metal Level Plans'!$D$29,IF($W11="ACA-G",'2020 GTCMHIC Metal Level Plans'!$D$34,IF($W11="ACA-S",'2020 GTCMHIC Metal Level Plans'!$D$39,IF($W11="ACA-B",'2020 GTCMHIC Metal Level Plans'!$D$44,IF($W11="MS-1","n/a",IF($W11="MS-2","n/a",IF($W11="MS-3","n/a",IF($W11="MS-4","n/a",IF($W11="MS-5","n/a"," ")))))))))))))))))))</f>
        <v>1730.52</v>
      </c>
      <c r="AB11" s="47">
        <f>IF($P11="2T1",'2020 GTCMHIC 2-Tier Rx Plans'!$C$31,IF($P11="2T2",'2020 GTCMHIC 2-Tier Rx Plans'!$D$31,IF($P11="2T3",'2020 GTCMHIC 2-Tier Rx Plans'!$E$31,IF($P11="3T3",'2020 GTCMHIC 3-Tier Rx Plans'!$C$31,IF($P11="3T5a",'2020 GTCMHIC 3-Tier Rx Plans'!$D$31,IF($P11="3T6",'2020 GTCMHIC 3-Tier Rx Plans'!$E$31,IF($P11="3T7",'2020 GTCMHIC 3-Tier Rx Plans'!$F$31,IF($P11="3T9",'2020 GTCMHIC 3-Tier Rx Plans'!$G$31,IF($P11="3T10",'2020 GTCMHIC 3-Tier Rx Plans'!$H$31,IF($P11="3T11",'2020 GTCMHIC 3-Tier Rx Plans'!$I$31,IF($P11="3T13",'2020 GTCMHIC 3-Tier Rx Plans'!$J$31,IF($W11="ACA-P",'2020 GTCMHIC Metal Level Plans'!$D$30,IF($W11="ACA-G",'2020 GTCMHIC Metal Level Plans'!$D$35,IF($W11="ACA-S",'2020 GTCMHIC Metal Level Plans'!$D$40,IF($W11="ACA-B",'2020 GTCMHIC Metal Level Plans'!$D$45,IF($W11="MS-1","n/a",IF($W11="MS-2","n/a",IF($W11="MS-3","n/a",IF($W11="MS-4","n/a",IF($W11="MS-5","n/a",IF($W11="MS-6",'2020 Mx Supp Plans'!$N$27,0)))))))))))))))))))))</f>
        <v>602.05999999999995</v>
      </c>
      <c r="AC11" s="47">
        <f>IF($W11="ACA-P",'2020 GTCMHIC Metal Level Plans'!$D$26,IF($W11="ACA-G",'2020 GTCMHIC Metal Level Plans'!$F$26,IF($W11="ACA-S",'2020 GTCMHIC Metal Level Plans'!$H$26,IF($W11="ACA-B",'2020 GTCMHIC Metal Level Plans'!$J$26,'Premium Rate Summary - Towns'!AA11+AB11))))</f>
        <v>2332.58</v>
      </c>
      <c r="AD11" s="19"/>
    </row>
    <row r="12" spans="1:30" s="6" customFormat="1" ht="15.95" customHeight="1" x14ac:dyDescent="0.2">
      <c r="A12" s="322"/>
      <c r="B12" s="330"/>
      <c r="C12" s="20" t="s">
        <v>81</v>
      </c>
      <c r="D12" s="36" t="s">
        <v>93</v>
      </c>
      <c r="E12" s="312"/>
      <c r="F12" s="325"/>
      <c r="G12" s="33" t="s">
        <v>230</v>
      </c>
      <c r="H12" s="33" t="s">
        <v>86</v>
      </c>
      <c r="I12" s="42" t="s">
        <v>356</v>
      </c>
      <c r="J12" s="43">
        <v>5</v>
      </c>
      <c r="K12" s="43">
        <v>35</v>
      </c>
      <c r="L12" s="43">
        <v>70</v>
      </c>
      <c r="M12" s="43">
        <v>10</v>
      </c>
      <c r="N12" s="43">
        <v>70</v>
      </c>
      <c r="O12" s="43">
        <v>140</v>
      </c>
      <c r="P12" s="43" t="s">
        <v>70</v>
      </c>
      <c r="Q12" s="38" t="s">
        <v>93</v>
      </c>
      <c r="R12" s="18" t="s">
        <v>220</v>
      </c>
      <c r="S12" s="18" t="s">
        <v>23</v>
      </c>
      <c r="T12" s="18" t="s">
        <v>23</v>
      </c>
      <c r="U12" s="18">
        <v>2000</v>
      </c>
      <c r="V12" s="18">
        <v>6000</v>
      </c>
      <c r="W12" s="38" t="s">
        <v>70</v>
      </c>
      <c r="X12" s="24">
        <f>IF($W12="MM1",'2020 GTCMHIC Indemnity Plans'!$D$25,IF($W12="MM2",'2020 GTCMHIC Indemnity Plans'!$F$25,IF($W12="MM3",'2020 GTCMHIC Indemnity Plans'!$H$25,IF($W12="MM5",'2020 GTCMHIC Indemnity Plans'!$J$25,IF($W12="MM6",'2020 GTCMHIC Comprehensive Plan'!$D$25,IF($W12="MM7",'2020 GTCMHIC Indemnity Plans'!$L$25,IF($W12="PPO1",'2020 GTMHIC PPO Plans'!$D$25,IF($W12="PPO2",'2020 GTMHIC PPO Plans'!$F$25,IF($W12="PPO3",'2020 GTMHIC PPO Plans'!$H$25,IF($W12="PPOT",'2020 GTMHIC PPO Plans'!$J$25,IF($W12="ACA-P",'2020 GTCMHIC Metal Level Plans'!$C$29,IF($W12="ACA-G",'2020 GTCMHIC Metal Level Plans'!$C$34,IF($W12="ACA-S",'2020 GTCMHIC Metal Level Plans'!$C$39,IF($W12="ACA-B",'2020 GTCMHIC Metal Level Plans'!$C$44,IF($W12="MS-1",'2020 Mx Supp Plans'!$D$26,IF($W12="MS-2",'2020 Mx Supp Plans'!$F$26,IF($W12="MS-3",'2020 Mx Supp Plans'!$H$26,IF($W12="MS-4",'2020 Mx Supp Plans'!$J$26,IF($W12="MS-5",'2020 Mx Supp Plans'!$L$26," ")))))))))))))))))))</f>
        <v>526.68320894280009</v>
      </c>
      <c r="Y12" s="47">
        <f>IF($P12="2T1",'2020 GTCMHIC 2-Tier Rx Plans'!$C$30,IF($P12="2T2",'2020 GTCMHIC 2-Tier Rx Plans'!$D$30,IF($P12="2T3",'2020 GTCMHIC 2-Tier Rx Plans'!$E$30,IF($P12="3T3",'2020 GTCMHIC 3-Tier Rx Plans'!$C$30,IF($P12="3T5a",'2020 GTCMHIC 3-Tier Rx Plans'!$D$30,IF($P12="3T6",'2020 GTCMHIC 3-Tier Rx Plans'!$E$30,IF($P12="3T7",'2020 GTCMHIC 3-Tier Rx Plans'!$F$30,IF($P12="3T9",'2020 GTCMHIC 3-Tier Rx Plans'!$G$30,IF($P12="3T10",'2020 GTCMHIC 3-Tier Rx Plans'!$H$30,IF($P12="3T11",'2020 GTCMHIC 3-Tier Rx Plans'!$I$30,IF($P12="3T13",'2020 GTCMHIC 3-Tier Rx Plans'!$J$30,IF($W12="ACA-P",'2020 GTCMHIC Metal Level Plans'!$C$30,IF($W12="ACA-G",'2020 GTCMHIC Metal Level Plans'!$C$35,IF($W12="ACA-S",'2020 GTCMHIC Metal Level Plans'!$C$40,IF($W12="ACA-B",'2020 GTCMHIC Metal Level Plans'!$C$45,IF($W12="MS-1",'2020 Mx Supp Plans'!$D$27,IF($W12="MS-2",'2020 Mx Supp Plans'!$F$27,IF($W12="MS-3",'2020 Mx Supp Plans'!$H$27,IF($W12="MS-4",'2020 Mx Supp Plans'!$J$27,IF($W12="MS-5",'2020 Mx Supp Plans'!$L$27,IF($W12="MS-6",'2020 Mx Supp Plans'!$N$27,0)))))))))))))))))))))</f>
        <v>134.48074905720003</v>
      </c>
      <c r="Z12" s="47">
        <f>IF($W12="ACA-P",'2020 GTCMHIC Metal Level Plans'!$D$25,IF($W12="ACA-G",'2020 GTCMHIC Metal Level Plans'!$F$25,IF($W12="ACA-S",'2020 GTCMHIC Metal Level Plans'!$H$25,IF($W12="ACA-B",'2020 GTCMHIC Metal Level Plans'!$J$25,'Premium Rate Summary - Towns'!X12+Y12))))</f>
        <v>661.16395800000009</v>
      </c>
      <c r="AA12" s="47">
        <f>IF($W12="MM1",'2020 GTCMHIC Indemnity Plans'!$D$26,IF($W12="MM2",'2020 GTCMHIC Indemnity Plans'!$F$26,IF($W12="MM3",'2020 GTCMHIC Indemnity Plans'!$H$26,IF($W12="MM5",'2020 GTCMHIC Indemnity Plans'!$J$26,IF($W12="MM6",'2020 GTCMHIC Comprehensive Plan'!$D$26,IF($W12="MM7",'2020 GTCMHIC Indemnity Plans'!$L$26,IF($W12="PPO1",'2020 GTMHIC PPO Plans'!$D$26,IF($W12="PPO2",'2020 GTMHIC PPO Plans'!$F$26,IF($W12="PPO3",'2020 GTMHIC PPO Plans'!$H$26,IF($W12="PPOT",'2020 GTMHIC PPO Plans'!$J$26,IF($W12="ACA-P",'2020 GTCMHIC Metal Level Plans'!$D$29,IF($W12="ACA-G",'2020 GTCMHIC Metal Level Plans'!$D$34,IF($W12="ACA-S",'2020 GTCMHIC Metal Level Plans'!$D$39,IF($W12="ACA-B",'2020 GTCMHIC Metal Level Plans'!$D$44,IF($W12="MS-1","n/a",IF($W12="MS-2","n/a",IF($W12="MS-3","n/a",IF($W12="MS-4","n/a",IF($W12="MS-5","n/a"," ")))))))))))))))))))</f>
        <v>1369.3873038300001</v>
      </c>
      <c r="AB12" s="47">
        <f>IF($P12="2T1",'2020 GTCMHIC 2-Tier Rx Plans'!$C$31,IF($P12="2T2",'2020 GTCMHIC 2-Tier Rx Plans'!$D$31,IF($P12="2T3",'2020 GTCMHIC 2-Tier Rx Plans'!$E$31,IF($P12="3T3",'2020 GTCMHIC 3-Tier Rx Plans'!$C$31,IF($P12="3T5a",'2020 GTCMHIC 3-Tier Rx Plans'!$D$31,IF($P12="3T6",'2020 GTCMHIC 3-Tier Rx Plans'!$E$31,IF($P12="3T7",'2020 GTCMHIC 3-Tier Rx Plans'!$F$31,IF($P12="3T9",'2020 GTCMHIC 3-Tier Rx Plans'!$G$31,IF($P12="3T10",'2020 GTCMHIC 3-Tier Rx Plans'!$H$31,IF($P12="3T11",'2020 GTCMHIC 3-Tier Rx Plans'!$I$31,IF($P12="3T13",'2020 GTCMHIC 3-Tier Rx Plans'!$J$31,IF($W12="ACA-P",'2020 GTCMHIC Metal Level Plans'!$D$30,IF($W12="ACA-G",'2020 GTCMHIC Metal Level Plans'!$D$35,IF($W12="ACA-S",'2020 GTCMHIC Metal Level Plans'!$D$40,IF($W12="ACA-B",'2020 GTCMHIC Metal Level Plans'!$D$45,IF($W12="MS-1","n/a",IF($W12="MS-2","n/a",IF($W12="MS-3","n/a",IF($W12="MS-4","n/a",IF($W12="MS-5","n/a",IF($W12="MS-6",'2020 Mx Supp Plans'!$N$27,0)))))))))))))))))))))</f>
        <v>349.65274617</v>
      </c>
      <c r="AC12" s="47">
        <f>IF($W12="ACA-P",'2020 GTCMHIC Metal Level Plans'!$D$26,IF($W12="ACA-G",'2020 GTCMHIC Metal Level Plans'!$F$26,IF($W12="ACA-S",'2020 GTCMHIC Metal Level Plans'!$H$26,IF($W12="ACA-B",'2020 GTCMHIC Metal Level Plans'!$J$26,'Premium Rate Summary - Towns'!AA12+AB12))))</f>
        <v>1719.0400500000001</v>
      </c>
      <c r="AD12" s="19"/>
    </row>
    <row r="13" spans="1:30" s="6" customFormat="1" ht="15.95" customHeight="1" x14ac:dyDescent="0.2">
      <c r="A13" s="322"/>
      <c r="B13" s="330"/>
      <c r="C13" s="20" t="s">
        <v>82</v>
      </c>
      <c r="D13" s="36" t="s">
        <v>93</v>
      </c>
      <c r="E13" s="312"/>
      <c r="F13" s="325"/>
      <c r="G13" s="33" t="s">
        <v>231</v>
      </c>
      <c r="H13" s="33" t="s">
        <v>359</v>
      </c>
      <c r="I13" s="42" t="s">
        <v>356</v>
      </c>
      <c r="J13" s="43">
        <v>5</v>
      </c>
      <c r="K13" s="43">
        <v>35</v>
      </c>
      <c r="L13" s="43">
        <v>70</v>
      </c>
      <c r="M13" s="43">
        <v>10</v>
      </c>
      <c r="N13" s="43">
        <v>70</v>
      </c>
      <c r="O13" s="43">
        <v>140</v>
      </c>
      <c r="P13" s="43" t="s">
        <v>70</v>
      </c>
      <c r="Q13" s="50" t="s">
        <v>93</v>
      </c>
      <c r="R13" s="18" t="s">
        <v>220</v>
      </c>
      <c r="S13" s="18" t="s">
        <v>23</v>
      </c>
      <c r="T13" s="18" t="s">
        <v>23</v>
      </c>
      <c r="U13" s="18">
        <v>2000</v>
      </c>
      <c r="V13" s="18">
        <v>6000</v>
      </c>
      <c r="W13" s="50" t="s">
        <v>70</v>
      </c>
      <c r="X13" s="47">
        <f>IF($W13="MM1",'2020 GTCMHIC Indemnity Plans'!$D$25,IF($W13="MM2",'2020 GTCMHIC Indemnity Plans'!$F$25,IF($W13="MM3",'2020 GTCMHIC Indemnity Plans'!$H$25,IF($W13="MM5",'2020 GTCMHIC Indemnity Plans'!$J$25,IF($W13="MM6",'2020 GTCMHIC Comprehensive Plan'!$D$25,IF($W13="MM7",'2020 GTCMHIC Indemnity Plans'!$L$25,IF($W13="PPO1",'2020 GTMHIC PPO Plans'!$D$25,IF($W13="PPO2",'2020 GTMHIC PPO Plans'!$F$25,IF($W13="PPO3",'2020 GTMHIC PPO Plans'!$H$25,IF($W13="PPOT",'2020 GTMHIC PPO Plans'!$J$25,IF($W13="ACA-P",'2020 GTCMHIC Metal Level Plans'!$C$29,IF($W13="ACA-G",'2020 GTCMHIC Metal Level Plans'!$C$34,IF($W13="ACA-S",'2020 GTCMHIC Metal Level Plans'!$C$39,IF($W13="ACA-B",'2020 GTCMHIC Metal Level Plans'!$C$44,IF($W13="MS-1",'2020 Mx Supp Plans'!$D$26,IF($W13="MS-2",'2020 Mx Supp Plans'!$F$26,IF($W13="MS-3",'2020 Mx Supp Plans'!$H$26,IF($W13="MS-4",'2020 Mx Supp Plans'!$J$26,IF($W13="MS-5",'2020 Mx Supp Plans'!$L$26," ")))))))))))))))))))</f>
        <v>526.68320894280009</v>
      </c>
      <c r="Y13" s="47">
        <f>IF($P13="2T1",'2020 GTCMHIC 2-Tier Rx Plans'!$C$30,IF($P13="2T2",'2020 GTCMHIC 2-Tier Rx Plans'!$D$30,IF($P13="2T3",'2020 GTCMHIC 2-Tier Rx Plans'!$E$30,IF($P13="3T3",'2020 GTCMHIC 3-Tier Rx Plans'!$C$30,IF($P13="3T5a",'2020 GTCMHIC 3-Tier Rx Plans'!$D$30,IF($P13="3T6",'2020 GTCMHIC 3-Tier Rx Plans'!$E$30,IF($P13="3T7",'2020 GTCMHIC 3-Tier Rx Plans'!$F$30,IF($P13="3T9",'2020 GTCMHIC 3-Tier Rx Plans'!$G$30,IF($P13="3T10",'2020 GTCMHIC 3-Tier Rx Plans'!$H$30,IF($P13="3T11",'2020 GTCMHIC 3-Tier Rx Plans'!$I$30,IF($P13="3T13",'2020 GTCMHIC 3-Tier Rx Plans'!$J$30,IF($W13="ACA-P",'2020 GTCMHIC Metal Level Plans'!$C$30,IF($W13="ACA-G",'2020 GTCMHIC Metal Level Plans'!$C$35,IF($W13="ACA-S",'2020 GTCMHIC Metal Level Plans'!$C$40,IF($W13="ACA-B",'2020 GTCMHIC Metal Level Plans'!$C$45,IF($W13="MS-1",'2020 Mx Supp Plans'!$D$27,IF($W13="MS-2",'2020 Mx Supp Plans'!$F$27,IF($W13="MS-3",'2020 Mx Supp Plans'!$H$27,IF($W13="MS-4",'2020 Mx Supp Plans'!$J$27,IF($W13="MS-5",'2020 Mx Supp Plans'!$L$27,IF($W13="MS-6",'2020 Mx Supp Plans'!$N$27,0)))))))))))))))))))))</f>
        <v>134.48074905720003</v>
      </c>
      <c r="Z13" s="47">
        <f>IF($W13="ACA-P",'2020 GTCMHIC Metal Level Plans'!$D$25,IF($W13="ACA-G",'2020 GTCMHIC Metal Level Plans'!$F$25,IF($W13="ACA-S",'2020 GTCMHIC Metal Level Plans'!$H$25,IF($W13="ACA-B",'2020 GTCMHIC Metal Level Plans'!$J$25,'Premium Rate Summary - Towns'!X13+Y13))))</f>
        <v>661.16395800000009</v>
      </c>
      <c r="AA13" s="47">
        <f>IF($W13="MM1",'2020 GTCMHIC Indemnity Plans'!$D$26,IF($W13="MM2",'2020 GTCMHIC Indemnity Plans'!$F$26,IF($W13="MM3",'2020 GTCMHIC Indemnity Plans'!$H$26,IF($W13="MM5",'2020 GTCMHIC Indemnity Plans'!$J$26,IF($W13="MM6",'2020 GTCMHIC Comprehensive Plan'!$D$26,IF($W13="MM7",'2020 GTCMHIC Indemnity Plans'!$L$26,IF($W13="PPO1",'2020 GTMHIC PPO Plans'!$D$26,IF($W13="PPO2",'2020 GTMHIC PPO Plans'!$F$26,IF($W13="PPO3",'2020 GTMHIC PPO Plans'!$H$26,IF($W13="PPOT",'2020 GTMHIC PPO Plans'!$J$26,IF($W13="ACA-P",'2020 GTCMHIC Metal Level Plans'!$D$29,IF($W13="ACA-G",'2020 GTCMHIC Metal Level Plans'!$D$34,IF($W13="ACA-S",'2020 GTCMHIC Metal Level Plans'!$D$39,IF($W13="ACA-B",'2020 GTCMHIC Metal Level Plans'!$D$44,IF($W13="MS-1","n/a",IF($W13="MS-2","n/a",IF($W13="MS-3","n/a",IF($W13="MS-4","n/a",IF($W13="MS-5","n/a"," ")))))))))))))))))))</f>
        <v>1369.3873038300001</v>
      </c>
      <c r="AB13" s="47">
        <f>IF($P13="2T1",'2020 GTCMHIC 2-Tier Rx Plans'!$C$31,IF($P13="2T2",'2020 GTCMHIC 2-Tier Rx Plans'!$D$31,IF($P13="2T3",'2020 GTCMHIC 2-Tier Rx Plans'!$E$31,IF($P13="3T3",'2020 GTCMHIC 3-Tier Rx Plans'!$C$31,IF($P13="3T5a",'2020 GTCMHIC 3-Tier Rx Plans'!$D$31,IF($P13="3T6",'2020 GTCMHIC 3-Tier Rx Plans'!$E$31,IF($P13="3T7",'2020 GTCMHIC 3-Tier Rx Plans'!$F$31,IF($P13="3T9",'2020 GTCMHIC 3-Tier Rx Plans'!$G$31,IF($P13="3T10",'2020 GTCMHIC 3-Tier Rx Plans'!$H$31,IF($P13="3T11",'2020 GTCMHIC 3-Tier Rx Plans'!$I$31,IF($P13="3T13",'2020 GTCMHIC 3-Tier Rx Plans'!$J$31,IF($W13="ACA-P",'2020 GTCMHIC Metal Level Plans'!$D$30,IF($W13="ACA-G",'2020 GTCMHIC Metal Level Plans'!$D$35,IF($W13="ACA-S",'2020 GTCMHIC Metal Level Plans'!$D$40,IF($W13="ACA-B",'2020 GTCMHIC Metal Level Plans'!$D$45,IF($W13="MS-1","n/a",IF($W13="MS-2","n/a",IF($W13="MS-3","n/a",IF($W13="MS-4","n/a",IF($W13="MS-5","n/a",IF($W13="MS-6",'2020 Mx Supp Plans'!$N$27,0)))))))))))))))))))))</f>
        <v>349.65274617</v>
      </c>
      <c r="AC13" s="47">
        <f>IF($W13="ACA-P",'2020 GTCMHIC Metal Level Plans'!$D$26,IF($W13="ACA-G",'2020 GTCMHIC Metal Level Plans'!$F$26,IF($W13="ACA-S",'2020 GTCMHIC Metal Level Plans'!$H$26,IF($W13="ACA-B",'2020 GTCMHIC Metal Level Plans'!$J$26,'Premium Rate Summary - Towns'!AA13+AB13))))</f>
        <v>1719.0400500000001</v>
      </c>
      <c r="AD13" s="19"/>
    </row>
    <row r="14" spans="1:30" s="6" customFormat="1" ht="15.95" customHeight="1" x14ac:dyDescent="0.2">
      <c r="A14" s="322"/>
      <c r="B14" s="330"/>
      <c r="C14" s="20" t="s">
        <v>363</v>
      </c>
      <c r="D14" s="139" t="s">
        <v>92</v>
      </c>
      <c r="E14" s="312"/>
      <c r="F14" s="325"/>
      <c r="G14" s="33" t="s">
        <v>88</v>
      </c>
      <c r="H14" s="33" t="s">
        <v>94</v>
      </c>
      <c r="I14" s="33" t="s">
        <v>102</v>
      </c>
      <c r="J14" s="8">
        <v>10</v>
      </c>
      <c r="K14" s="8">
        <v>25</v>
      </c>
      <c r="L14" s="8">
        <v>40</v>
      </c>
      <c r="M14" s="8">
        <v>20</v>
      </c>
      <c r="N14" s="8">
        <v>50</v>
      </c>
      <c r="O14" s="8">
        <v>80</v>
      </c>
      <c r="P14" s="137" t="s">
        <v>76</v>
      </c>
      <c r="Q14" s="137" t="s">
        <v>92</v>
      </c>
      <c r="R14" s="134" t="s">
        <v>23</v>
      </c>
      <c r="S14" s="134" t="s">
        <v>23</v>
      </c>
      <c r="T14" s="134" t="s">
        <v>23</v>
      </c>
      <c r="U14" s="134" t="s">
        <v>23</v>
      </c>
      <c r="V14" s="134" t="s">
        <v>23</v>
      </c>
      <c r="W14" s="137" t="s">
        <v>76</v>
      </c>
      <c r="X14" s="47">
        <f>IF($W14="MM1",'2020 GTCMHIC Indemnity Plans'!$D$25,IF($W14="MM2",'2020 GTCMHIC Indemnity Plans'!$F$25,IF($W14="MM3",'2020 GTCMHIC Indemnity Plans'!$H$25,IF($W14="MM5",'2020 GTCMHIC Indemnity Plans'!$J$25,IF($W14="MM6",'2020 GTCMHIC Comprehensive Plan'!$D$25,IF($W14="MM7",'2020 GTCMHIC Indemnity Plans'!$L$25,IF($W14="PPO1",'2020 GTMHIC PPO Plans'!$D$25,IF($W14="PPO2",'2020 GTMHIC PPO Plans'!$F$25,IF($W14="PPO3",'2020 GTMHIC PPO Plans'!$H$25,IF($W14="PPOT",'2020 GTMHIC PPO Plans'!$J$25,IF($W14="ACA-P",'2020 GTCMHIC Metal Level Plans'!$C$29,IF($W14="ACA-G",'2020 GTCMHIC Metal Level Plans'!$C$34,IF($W14="ACA-S",'2020 GTCMHIC Metal Level Plans'!$C$39,IF($W14="ACA-B",'2020 GTCMHIC Metal Level Plans'!$C$44,IF($W14="MS-1",'2020 Mx Supp Plans'!$D$26,IF($W14="MS-2",'2020 Mx Supp Plans'!$F$26,IF($W14="MS-3",'2020 Mx Supp Plans'!$H$26,IF($W14="MS-4",'2020 Mx Supp Plans'!$J$26,IF($W14="MS-5",'2020 Mx Supp Plans'!$L$26," ")))))))))))))))))))</f>
        <v>279.93577500000004</v>
      </c>
      <c r="Y14" s="47">
        <f>IF($P14="2T1",'2020 GTCMHIC 2-Tier Rx Plans'!$C$30,IF($P14="2T2",'2020 GTCMHIC 2-Tier Rx Plans'!$D$30,IF($P14="2T3",'2020 GTCMHIC 2-Tier Rx Plans'!$E$30,IF($P14="3T3",'2020 GTCMHIC 3-Tier Rx Plans'!$C$30,IF($P14="3T5a",'2020 GTCMHIC 3-Tier Rx Plans'!$D$30,IF($P14="3T6",'2020 GTCMHIC 3-Tier Rx Plans'!$E$30,IF($P14="3T7",'2020 GTCMHIC 3-Tier Rx Plans'!$F$30,IF($P14="3T9",'2020 GTCMHIC 3-Tier Rx Plans'!$G$30,IF($P14="3T10",'2020 GTCMHIC 3-Tier Rx Plans'!$H$30,IF($P14="3T11",'2020 GTCMHIC 3-Tier Rx Plans'!$I$30,IF($P14="3T13",'2020 GTCMHIC 3-Tier Rx Plans'!$J$30,IF($W14="ACA-P",'2020 GTCMHIC Metal Level Plans'!$C$30,IF($W14="ACA-G",'2020 GTCMHIC Metal Level Plans'!$C$35,IF($W14="ACA-S",'2020 GTCMHIC Metal Level Plans'!$C$40,IF($W14="ACA-B",'2020 GTCMHIC Metal Level Plans'!$C$45,IF($W14="MS-1",'2020 Mx Supp Plans'!$D$27,IF($W14="MS-2",'2020 Mx Supp Plans'!$F$27,IF($W14="MS-3",'2020 Mx Supp Plans'!$H$27,IF($W14="MS-4",'2020 Mx Supp Plans'!$J$27,IF($W14="MS-5",'2020 Mx Supp Plans'!$L$27,IF($W14="MS-6",'2020 Mx Supp Plans'!$N$27,0)))))))))))))))))))))</f>
        <v>433.66837500000008</v>
      </c>
      <c r="Z14" s="47">
        <f>IF($W14="ACA-P",'2020 GTCMHIC Metal Level Plans'!$D$25,IF($W14="ACA-G",'2020 GTCMHIC Metal Level Plans'!$F$25,IF($W14="ACA-S",'2020 GTCMHIC Metal Level Plans'!$H$25,IF($W14="ACA-B",'2020 GTCMHIC Metal Level Plans'!$J$25,'Premium Rate Summary - Towns'!X14+Y14))))</f>
        <v>713.60415000000012</v>
      </c>
      <c r="AA14" s="47"/>
      <c r="AB14" s="47" t="str">
        <f>IF($P14="2T1",'2020 GTCMHIC 2-Tier Rx Plans'!$C$31,IF($P14="2T2",'2020 GTCMHIC 2-Tier Rx Plans'!$D$31,IF($P14="2T3",'2020 GTCMHIC 2-Tier Rx Plans'!$E$31,IF($P14="3T3",'2020 GTCMHIC 3-Tier Rx Plans'!$C$31,IF($P14="3T5a",'2020 GTCMHIC 3-Tier Rx Plans'!$D$31,IF($P14="3T6",'2020 GTCMHIC 3-Tier Rx Plans'!$E$31,IF($P14="3T7",'2020 GTCMHIC 3-Tier Rx Plans'!$F$31,IF($P14="3T9",'2020 GTCMHIC 3-Tier Rx Plans'!$G$31,IF($P14="3T10",'2020 GTCMHIC 3-Tier Rx Plans'!$H$31,IF($P14="3T11",'2020 GTCMHIC 3-Tier Rx Plans'!$I$31,IF($P14="3T13",'2020 GTCMHIC 3-Tier Rx Plans'!$J$31,IF($W14="ACA-P",'2020 GTCMHIC Metal Level Plans'!$D$30,IF($W14="ACA-G",'2020 GTCMHIC Metal Level Plans'!$D$35,IF($W14="ACA-S",'2020 GTCMHIC Metal Level Plans'!$D$40,IF($W14="ACA-B",'2020 GTCMHIC Metal Level Plans'!$D$45,IF($W14="MS-1","n/a",IF($W14="MS-2","n/a",IF($W14="MS-3","n/a",IF($W14="MS-4","n/a",IF($W14="MS-5","n/a",IF($W14="MS-6",'2020 Mx Supp Plans'!$N$27,0)))))))))))))))))))))</f>
        <v>n/a</v>
      </c>
      <c r="AC14" s="47"/>
      <c r="AD14" s="19"/>
    </row>
    <row r="15" spans="1:30" s="6" customFormat="1" ht="15.95" customHeight="1" x14ac:dyDescent="0.2">
      <c r="A15" s="322"/>
      <c r="B15" s="330"/>
      <c r="C15" s="20" t="s">
        <v>81</v>
      </c>
      <c r="D15" s="36" t="s">
        <v>223</v>
      </c>
      <c r="E15" s="312"/>
      <c r="F15" s="325"/>
      <c r="G15" s="33" t="s">
        <v>232</v>
      </c>
      <c r="H15" s="33" t="s">
        <v>86</v>
      </c>
      <c r="I15" s="32" t="s">
        <v>357</v>
      </c>
      <c r="J15" s="18">
        <v>5</v>
      </c>
      <c r="K15" s="18">
        <v>35</v>
      </c>
      <c r="L15" s="18">
        <v>70</v>
      </c>
      <c r="M15" s="18">
        <v>10</v>
      </c>
      <c r="N15" s="18">
        <v>70</v>
      </c>
      <c r="O15" s="18">
        <v>140</v>
      </c>
      <c r="P15" s="18" t="s">
        <v>224</v>
      </c>
      <c r="Q15" s="38" t="s">
        <v>223</v>
      </c>
      <c r="R15" s="45">
        <v>0</v>
      </c>
      <c r="S15" s="46">
        <v>6550</v>
      </c>
      <c r="T15" s="46">
        <v>13100</v>
      </c>
      <c r="U15" s="18">
        <v>6550</v>
      </c>
      <c r="V15" s="18">
        <v>13100</v>
      </c>
      <c r="W15" s="38" t="s">
        <v>224</v>
      </c>
      <c r="X15" s="47">
        <f>IF($W15="MM1",'2020 GTCMHIC Indemnity Plans'!$D$25,IF($W15="MM2",'2020 GTCMHIC Indemnity Plans'!$F$25,IF($W15="MM3",'2020 GTCMHIC Indemnity Plans'!$H$25,IF($W15="MM5",'2020 GTCMHIC Indemnity Plans'!$J$25,IF($W15="MM6",'2020 GTCMHIC Comprehensive Plan'!$D$25,IF($W15="MM7",'2020 GTCMHIC Indemnity Plans'!$L$25,IF($W15="PPO1",'2020 GTMHIC PPO Plans'!$D$25,IF($W15="PPO2",'2020 GTMHIC PPO Plans'!$F$25,IF($W15="PPO3",'2020 GTMHIC PPO Plans'!$H$25,IF($W15="PPOT",'2020 GTMHIC PPO Plans'!$J$25,IF($W15="ACA-P",'2020 GTCMHIC Metal Level Plans'!$C$29,IF($W15="ACA-G",'2020 GTCMHIC Metal Level Plans'!$C$34,IF($W15="ACA-S",'2020 GTCMHIC Metal Level Plans'!$C$39,IF($W15="ACA-B",'2020 GTCMHIC Metal Level Plans'!$C$44,IF($W15="MS-1",'2020 Mx Supp Plans'!$D$26,IF($W15="MS-2",'2020 Mx Supp Plans'!$F$26,IF($W15="MS-3",'2020 Mx Supp Plans'!$H$26,IF($W15="MS-4",'2020 Mx Supp Plans'!$J$26,IF($W15="MS-5",'2020 Mx Supp Plans'!$L$26," ")))))))))))))))))))</f>
        <v>291.57879539880003</v>
      </c>
      <c r="Y15" s="47">
        <f>IF($P15="2T1",'2020 GTCMHIC 2-Tier Rx Plans'!$C$30,IF($P15="2T2",'2020 GTCMHIC 2-Tier Rx Plans'!$D$30,IF($P15="2T3",'2020 GTCMHIC 2-Tier Rx Plans'!$E$30,IF($P15="3T3",'2020 GTCMHIC 3-Tier Rx Plans'!$C$30,IF($P15="3T5a",'2020 GTCMHIC 3-Tier Rx Plans'!$D$30,IF($P15="3T6",'2020 GTCMHIC 3-Tier Rx Plans'!$E$30,IF($P15="3T7",'2020 GTCMHIC 3-Tier Rx Plans'!$F$30,IF($P15="3T9",'2020 GTCMHIC 3-Tier Rx Plans'!$G$30,IF($P15="3T10",'2020 GTCMHIC 3-Tier Rx Plans'!$H$30,IF($P15="3T11",'2020 GTCMHIC 3-Tier Rx Plans'!$I$30,IF($P15="3T13",'2020 GTCMHIC 3-Tier Rx Plans'!$J$30,IF($W15="ACA-P",'2020 GTCMHIC Metal Level Plans'!$C$30,IF($W15="ACA-G",'2020 GTCMHIC Metal Level Plans'!$C$35,IF($W15="ACA-S",'2020 GTCMHIC Metal Level Plans'!$C$40,IF($W15="ACA-B",'2020 GTCMHIC Metal Level Plans'!$C$45,IF($W15="MS-1",'2020 Mx Supp Plans'!$D$27,IF($W15="MS-2",'2020 Mx Supp Plans'!$F$27,IF($W15="MS-3",'2020 Mx Supp Plans'!$H$27,IF($W15="MS-4",'2020 Mx Supp Plans'!$J$27,IF($W15="MS-5",'2020 Mx Supp Plans'!$L$27,IF($W15="MS-6",'2020 Mx Supp Plans'!$N$27,0)))))))))))))))))))))</f>
        <v>74.450322601200014</v>
      </c>
      <c r="Z15" s="47">
        <f>IF($W15="ACA-P",'2020 GTCMHIC Metal Level Plans'!$D$25,IF($W15="ACA-G",'2020 GTCMHIC Metal Level Plans'!$F$25,IF($W15="ACA-S",'2020 GTCMHIC Metal Level Plans'!$H$25,IF($W15="ACA-B",'2020 GTCMHIC Metal Level Plans'!$J$25,'Premium Rate Summary - Towns'!X15+Y15))))</f>
        <v>366.02911800000004</v>
      </c>
      <c r="AA15" s="47">
        <f>IF($W15="MM1",'2020 GTCMHIC Indemnity Plans'!$D$26,IF($W15="MM2",'2020 GTCMHIC Indemnity Plans'!$F$26,IF($W15="MM3",'2020 GTCMHIC Indemnity Plans'!$H$26,IF($W15="MM5",'2020 GTCMHIC Indemnity Plans'!$J$26,IF($W15="MM6",'2020 GTCMHIC Comprehensive Plan'!$D$26,IF($W15="MM7",'2020 GTCMHIC Indemnity Plans'!$L$26,IF($W15="PPO1",'2020 GTMHIC PPO Plans'!$D$26,IF($W15="PPO2",'2020 GTMHIC PPO Plans'!$F$26,IF($W15="PPO3",'2020 GTMHIC PPO Plans'!$H$26,IF($W15="PPOT",'2020 GTMHIC PPO Plans'!$J$26,IF($W15="ACA-P",'2020 GTCMHIC Metal Level Plans'!$D$29,IF($W15="ACA-G",'2020 GTCMHIC Metal Level Plans'!$D$34,IF($W15="ACA-S",'2020 GTCMHIC Metal Level Plans'!$D$39,IF($W15="ACA-B",'2020 GTCMHIC Metal Level Plans'!$D$44,IF($W15="MS-1","n/a",IF($W15="MS-2","n/a",IF($W15="MS-3","n/a",IF($W15="MS-4","n/a",IF($W15="MS-5","n/a"," ")))))))))))))))))))</f>
        <v>758.09756098440005</v>
      </c>
      <c r="AB15" s="47">
        <f>IF($P15="2T1",'2020 GTCMHIC 2-Tier Rx Plans'!$C$31,IF($P15="2T2",'2020 GTCMHIC 2-Tier Rx Plans'!$D$31,IF($P15="2T3",'2020 GTCMHIC 2-Tier Rx Plans'!$E$31,IF($P15="3T3",'2020 GTCMHIC 3-Tier Rx Plans'!$C$31,IF($P15="3T5a",'2020 GTCMHIC 3-Tier Rx Plans'!$D$31,IF($P15="3T6",'2020 GTCMHIC 3-Tier Rx Plans'!$E$31,IF($P15="3T7",'2020 GTCMHIC 3-Tier Rx Plans'!$F$31,IF($P15="3T9",'2020 GTCMHIC 3-Tier Rx Plans'!$G$31,IF($P15="3T10",'2020 GTCMHIC 3-Tier Rx Plans'!$H$31,IF($P15="3T11",'2020 GTCMHIC 3-Tier Rx Plans'!$I$31,IF($P15="3T13",'2020 GTCMHIC 3-Tier Rx Plans'!$J$31,IF($W15="ACA-P",'2020 GTCMHIC Metal Level Plans'!$D$30,IF($W15="ACA-G",'2020 GTCMHIC Metal Level Plans'!$D$35,IF($W15="ACA-S",'2020 GTCMHIC Metal Level Plans'!$D$40,IF($W15="ACA-B",'2020 GTCMHIC Metal Level Plans'!$D$45,IF($W15="MS-1","n/a",IF($W15="MS-2","n/a",IF($W15="MS-3","n/a",IF($W15="MS-4","n/a",IF($W15="MS-5","n/a",IF($W15="MS-6",'2020 Mx Supp Plans'!$N$27,0)))))))))))))))))))))</f>
        <v>193.56897301560002</v>
      </c>
      <c r="AC15" s="47">
        <f>IF($W15="ACA-P",'2020 GTCMHIC Metal Level Plans'!$D$26,IF($W15="ACA-G",'2020 GTCMHIC Metal Level Plans'!$F$26,IF($W15="ACA-S",'2020 GTCMHIC Metal Level Plans'!$H$26,IF($W15="ACA-B",'2020 GTCMHIC Metal Level Plans'!$J$26,'Premium Rate Summary - Towns'!AA15+AB15))))</f>
        <v>951.66653400000007</v>
      </c>
      <c r="AD15" s="19"/>
    </row>
    <row r="16" spans="1:30" s="6" customFormat="1" ht="15.95" customHeight="1" x14ac:dyDescent="0.2">
      <c r="A16" s="322"/>
      <c r="B16" s="330"/>
      <c r="C16" s="20" t="s">
        <v>82</v>
      </c>
      <c r="D16" s="36" t="s">
        <v>223</v>
      </c>
      <c r="E16" s="312"/>
      <c r="F16" s="325"/>
      <c r="G16" s="33" t="s">
        <v>233</v>
      </c>
      <c r="H16" s="33" t="s">
        <v>95</v>
      </c>
      <c r="I16" s="32" t="s">
        <v>357</v>
      </c>
      <c r="J16" s="18">
        <v>5</v>
      </c>
      <c r="K16" s="18">
        <v>35</v>
      </c>
      <c r="L16" s="18">
        <v>70</v>
      </c>
      <c r="M16" s="18">
        <v>10</v>
      </c>
      <c r="N16" s="18">
        <v>70</v>
      </c>
      <c r="O16" s="18">
        <v>140</v>
      </c>
      <c r="P16" s="18" t="s">
        <v>224</v>
      </c>
      <c r="Q16" s="50" t="s">
        <v>223</v>
      </c>
      <c r="R16" s="45">
        <v>0</v>
      </c>
      <c r="S16" s="46">
        <v>6550</v>
      </c>
      <c r="T16" s="46">
        <v>13100</v>
      </c>
      <c r="U16" s="18">
        <v>6550</v>
      </c>
      <c r="V16" s="18">
        <v>13100</v>
      </c>
      <c r="W16" s="50" t="s">
        <v>224</v>
      </c>
      <c r="X16" s="47">
        <f>IF($W16="MM1",'2020 GTCMHIC Indemnity Plans'!$D$25,IF($W16="MM2",'2020 GTCMHIC Indemnity Plans'!$F$25,IF($W16="MM3",'2020 GTCMHIC Indemnity Plans'!$H$25,IF($W16="MM5",'2020 GTCMHIC Indemnity Plans'!$J$25,IF($W16="MM6",'2020 GTCMHIC Comprehensive Plan'!$D$25,IF($W16="MM7",'2020 GTCMHIC Indemnity Plans'!$L$25,IF($W16="PPO1",'2020 GTMHIC PPO Plans'!$D$25,IF($W16="PPO2",'2020 GTMHIC PPO Plans'!$F$25,IF($W16="PPO3",'2020 GTMHIC PPO Plans'!$H$25,IF($W16="PPOT",'2020 GTMHIC PPO Plans'!$J$25,IF($W16="ACA-P",'2020 GTCMHIC Metal Level Plans'!$C$29,IF($W16="ACA-G",'2020 GTCMHIC Metal Level Plans'!$C$34,IF($W16="ACA-S",'2020 GTCMHIC Metal Level Plans'!$C$39,IF($W16="ACA-B",'2020 GTCMHIC Metal Level Plans'!$C$44,IF($W16="MS-1",'2020 Mx Supp Plans'!$D$26,IF($W16="MS-2",'2020 Mx Supp Plans'!$F$26,IF($W16="MS-3",'2020 Mx Supp Plans'!$H$26,IF($W16="MS-4",'2020 Mx Supp Plans'!$J$26,IF($W16="MS-5",'2020 Mx Supp Plans'!$L$26," ")))))))))))))))))))</f>
        <v>291.57879539880003</v>
      </c>
      <c r="Y16" s="47">
        <f>IF($P16="2T1",'2020 GTCMHIC 2-Tier Rx Plans'!$C$30,IF($P16="2T2",'2020 GTCMHIC 2-Tier Rx Plans'!$D$30,IF($P16="2T3",'2020 GTCMHIC 2-Tier Rx Plans'!$E$30,IF($P16="3T3",'2020 GTCMHIC 3-Tier Rx Plans'!$C$30,IF($P16="3T5a",'2020 GTCMHIC 3-Tier Rx Plans'!$D$30,IF($P16="3T6",'2020 GTCMHIC 3-Tier Rx Plans'!$E$30,IF($P16="3T7",'2020 GTCMHIC 3-Tier Rx Plans'!$F$30,IF($P16="3T9",'2020 GTCMHIC 3-Tier Rx Plans'!$G$30,IF($P16="3T10",'2020 GTCMHIC 3-Tier Rx Plans'!$H$30,IF($P16="3T11",'2020 GTCMHIC 3-Tier Rx Plans'!$I$30,IF($P16="3T13",'2020 GTCMHIC 3-Tier Rx Plans'!$J$30,IF($W16="ACA-P",'2020 GTCMHIC Metal Level Plans'!$C$30,IF($W16="ACA-G",'2020 GTCMHIC Metal Level Plans'!$C$35,IF($W16="ACA-S",'2020 GTCMHIC Metal Level Plans'!$C$40,IF($W16="ACA-B",'2020 GTCMHIC Metal Level Plans'!$C$45,IF($W16="MS-1",'2020 Mx Supp Plans'!$D$27,IF($W16="MS-2",'2020 Mx Supp Plans'!$F$27,IF($W16="MS-3",'2020 Mx Supp Plans'!$H$27,IF($W16="MS-4",'2020 Mx Supp Plans'!$J$27,IF($W16="MS-5",'2020 Mx Supp Plans'!$L$27,IF($W16="MS-6",'2020 Mx Supp Plans'!$N$27,0)))))))))))))))))))))</f>
        <v>74.450322601200014</v>
      </c>
      <c r="Z16" s="47">
        <f>IF($W16="ACA-P",'2020 GTCMHIC Metal Level Plans'!$D$25,IF($W16="ACA-G",'2020 GTCMHIC Metal Level Plans'!$F$25,IF($W16="ACA-S",'2020 GTCMHIC Metal Level Plans'!$H$25,IF($W16="ACA-B",'2020 GTCMHIC Metal Level Plans'!$J$25,'Premium Rate Summary - Towns'!X16+Y16))))</f>
        <v>366.02911800000004</v>
      </c>
      <c r="AA16" s="47">
        <f>IF($W16="MM1",'2020 GTCMHIC Indemnity Plans'!$D$26,IF($W16="MM2",'2020 GTCMHIC Indemnity Plans'!$F$26,IF($W16="MM3",'2020 GTCMHIC Indemnity Plans'!$H$26,IF($W16="MM5",'2020 GTCMHIC Indemnity Plans'!$J$26,IF($W16="MM6",'2020 GTCMHIC Comprehensive Plan'!$D$26,IF($W16="MM7",'2020 GTCMHIC Indemnity Plans'!$L$26,IF($W16="PPO1",'2020 GTMHIC PPO Plans'!$D$26,IF($W16="PPO2",'2020 GTMHIC PPO Plans'!$F$26,IF($W16="PPO3",'2020 GTMHIC PPO Plans'!$H$26,IF($W16="PPOT",'2020 GTMHIC PPO Plans'!$J$26,IF($W16="ACA-P",'2020 GTCMHIC Metal Level Plans'!$D$29,IF($W16="ACA-G",'2020 GTCMHIC Metal Level Plans'!$D$34,IF($W16="ACA-S",'2020 GTCMHIC Metal Level Plans'!$D$39,IF($W16="ACA-B",'2020 GTCMHIC Metal Level Plans'!$D$44,IF($W16="MS-1","n/a",IF($W16="MS-2","n/a",IF($W16="MS-3","n/a",IF($W16="MS-4","n/a",IF($W16="MS-5","n/a"," ")))))))))))))))))))</f>
        <v>758.09756098440005</v>
      </c>
      <c r="AB16" s="47">
        <f>IF($P16="2T1",'2020 GTCMHIC 2-Tier Rx Plans'!$C$31,IF($P16="2T2",'2020 GTCMHIC 2-Tier Rx Plans'!$D$31,IF($P16="2T3",'2020 GTCMHIC 2-Tier Rx Plans'!$E$31,IF($P16="3T3",'2020 GTCMHIC 3-Tier Rx Plans'!$C$31,IF($P16="3T5a",'2020 GTCMHIC 3-Tier Rx Plans'!$D$31,IF($P16="3T6",'2020 GTCMHIC 3-Tier Rx Plans'!$E$31,IF($P16="3T7",'2020 GTCMHIC 3-Tier Rx Plans'!$F$31,IF($P16="3T9",'2020 GTCMHIC 3-Tier Rx Plans'!$G$31,IF($P16="3T10",'2020 GTCMHIC 3-Tier Rx Plans'!$H$31,IF($P16="3T11",'2020 GTCMHIC 3-Tier Rx Plans'!$I$31,IF($P16="3T13",'2020 GTCMHIC 3-Tier Rx Plans'!$J$31,IF($W16="ACA-P",'2020 GTCMHIC Metal Level Plans'!$D$30,IF($W16="ACA-G",'2020 GTCMHIC Metal Level Plans'!$D$35,IF($W16="ACA-S",'2020 GTCMHIC Metal Level Plans'!$D$40,IF($W16="ACA-B",'2020 GTCMHIC Metal Level Plans'!$D$45,IF($W16="MS-1","n/a",IF($W16="MS-2","n/a",IF($W16="MS-3","n/a",IF($W16="MS-4","n/a",IF($W16="MS-5","n/a",IF($W16="MS-6",'2020 Mx Supp Plans'!$N$27,0)))))))))))))))))))))</f>
        <v>193.56897301560002</v>
      </c>
      <c r="AC16" s="47">
        <f>IF($W16="ACA-P",'2020 GTCMHIC Metal Level Plans'!$D$26,IF($W16="ACA-G",'2020 GTCMHIC Metal Level Plans'!$F$26,IF($W16="ACA-S",'2020 GTCMHIC Metal Level Plans'!$H$26,IF($W16="ACA-B",'2020 GTCMHIC Metal Level Plans'!$J$26,'Premium Rate Summary - Towns'!AA16+AB16))))</f>
        <v>951.66653400000007</v>
      </c>
      <c r="AD16" s="19"/>
    </row>
    <row r="17" spans="1:31" s="6" customFormat="1" ht="15.95" customHeight="1" x14ac:dyDescent="0.2">
      <c r="A17" s="322"/>
      <c r="B17" s="330"/>
      <c r="C17" s="20" t="s">
        <v>81</v>
      </c>
      <c r="D17" s="73" t="s">
        <v>245</v>
      </c>
      <c r="E17" s="312"/>
      <c r="F17" s="325"/>
      <c r="G17" s="33" t="s">
        <v>166</v>
      </c>
      <c r="H17" s="33" t="s">
        <v>86</v>
      </c>
      <c r="I17" s="32" t="s">
        <v>353</v>
      </c>
      <c r="J17" s="134">
        <v>5</v>
      </c>
      <c r="K17" s="134">
        <v>35</v>
      </c>
      <c r="L17" s="134">
        <v>70</v>
      </c>
      <c r="M17" s="134">
        <v>10</v>
      </c>
      <c r="N17" s="134">
        <v>70</v>
      </c>
      <c r="O17" s="134">
        <v>140</v>
      </c>
      <c r="P17" s="134" t="s">
        <v>208</v>
      </c>
      <c r="Q17" s="137" t="s">
        <v>245</v>
      </c>
      <c r="R17" s="45">
        <v>0.2</v>
      </c>
      <c r="S17" s="134">
        <v>1400</v>
      </c>
      <c r="T17" s="134">
        <v>2800</v>
      </c>
      <c r="U17" s="134">
        <v>3000</v>
      </c>
      <c r="V17" s="134">
        <v>6000</v>
      </c>
      <c r="W17" s="137" t="s">
        <v>208</v>
      </c>
      <c r="X17" s="24">
        <f>IF($W17="MM1",'2020 GTCMHIC Indemnity Plans'!$D$25,IF($W17="MM2",'2020 GTCMHIC Indemnity Plans'!$F$25,IF($W17="MM3",'2020 GTCMHIC Indemnity Plans'!$H$25,IF($W17="MM5",'2020 GTCMHIC Indemnity Plans'!$J$25,IF($W17="MM6",'2020 GTCMHIC Comprehensive Plan'!$D$25,IF($W17="MM7",'2020 GTCMHIC Indemnity Plans'!$L$25,IF($W17="PPO1",'2020 GTMHIC PPO Plans'!$D$25,IF($W17="PPO2",'2020 GTMHIC PPO Plans'!$F$25,IF($W17="PPO3",'2020 GTMHIC PPO Plans'!$H$25,IF($W17="PPOT",'2020 GTMHIC PPO Plans'!$J$25,IF($W17="ACA-P",'2020 GTCMHIC Metal Level Plans'!$C$29,IF($W17="ACA-G",'2020 GTCMHIC Metal Level Plans'!$C$34,IF($W17="ACA-S",'2020 GTCMHIC Metal Level Plans'!$C$39,IF($W17="ACA-B",'2020 GTCMHIC Metal Level Plans'!$C$44,IF($W17="MS-1",'2020 Mx Supp Plans'!$D$26,IF($W17="MS-2",'2020 Mx Supp Plans'!$F$26,IF($W17="MS-3",'2020 Mx Supp Plans'!$H$26,IF($W17="MS-4",'2020 Mx Supp Plans'!$J$26,IF($W17="MS-5",'2020 Mx Supp Plans'!$L$26," ")))))))))))))))))))</f>
        <v>455.45974113965275</v>
      </c>
      <c r="Y17" s="47">
        <f>IF($P17="2T1",'2020 GTCMHIC 2-Tier Rx Plans'!$C$30,IF($P17="2T2",'2020 GTCMHIC 2-Tier Rx Plans'!$D$30,IF($P17="2T3",'2020 GTCMHIC 2-Tier Rx Plans'!$E$30,IF($P17="3T3",'2020 GTCMHIC 3-Tier Rx Plans'!$C$30,IF($P17="3T5a",'2020 GTCMHIC 3-Tier Rx Plans'!$D$30,IF($P17="3T6",'2020 GTCMHIC 3-Tier Rx Plans'!$E$30,IF($P17="3T7",'2020 GTCMHIC 3-Tier Rx Plans'!$F$30,IF($P17="3T9",'2020 GTCMHIC 3-Tier Rx Plans'!$G$30,IF($P17="3T10",'2020 GTCMHIC 3-Tier Rx Plans'!$H$30,IF($P17="3T11",'2020 GTCMHIC 3-Tier Rx Plans'!$I$30,IF($P17="3T13",'2020 GTCMHIC 3-Tier Rx Plans'!$J$30,IF($W17="ACA-P",'2020 GTCMHIC Metal Level Plans'!$C$30,IF($W17="ACA-G",'2020 GTCMHIC Metal Level Plans'!$C$35,IF($W17="ACA-S",'2020 GTCMHIC Metal Level Plans'!$C$40,IF($W17="ACA-B",'2020 GTCMHIC Metal Level Plans'!$C$45,IF($W17="MS-1",'2020 Mx Supp Plans'!$D$27,IF($W17="MS-2",'2020 Mx Supp Plans'!$F$27,IF($W17="MS-3",'2020 Mx Supp Plans'!$H$27,IF($W17="MS-4",'2020 Mx Supp Plans'!$J$27,IF($W17="MS-5",'2020 Mx Supp Plans'!$L$27,IF($W17="MS-6",'2020 Mx Supp Plans'!$N$27,0)))))))))))))))))))))</f>
        <v>116.2948924777873</v>
      </c>
      <c r="Z17" s="47">
        <f>IF($W17="ACA-P",'2020 GTCMHIC Metal Level Plans'!$D$25,IF($W17="ACA-G",'2020 GTCMHIC Metal Level Plans'!$F$25,IF($W17="ACA-S",'2020 GTCMHIC Metal Level Plans'!$H$25,IF($W17="ACA-B",'2020 GTCMHIC Metal Level Plans'!$J$25,'Premium Rate Summary - Towns'!X17+Y17))))</f>
        <v>571.75463361744005</v>
      </c>
      <c r="AA17" s="47">
        <f>IF($W17="MM1",'2020 GTCMHIC Indemnity Plans'!$D$26,IF($W17="MM2",'2020 GTCMHIC Indemnity Plans'!$F$26,IF($W17="MM3",'2020 GTCMHIC Indemnity Plans'!$H$26,IF($W17="MM5",'2020 GTCMHIC Indemnity Plans'!$J$26,IF($W17="MM6",'2020 GTCMHIC Comprehensive Plan'!$D$26,IF($W17="MM7",'2020 GTCMHIC Indemnity Plans'!$L$26,IF($W17="PPO1",'2020 GTMHIC PPO Plans'!$D$26,IF($W17="PPO2",'2020 GTMHIC PPO Plans'!$F$26,IF($W17="PPO3",'2020 GTMHIC PPO Plans'!$H$26,IF($W17="PPOT",'2020 GTMHIC PPO Plans'!$J$26,IF($W17="ACA-P",'2020 GTCMHIC Metal Level Plans'!$D$29,IF($W17="ACA-G",'2020 GTCMHIC Metal Level Plans'!$D$34,IF($W17="ACA-S",'2020 GTCMHIC Metal Level Plans'!$D$39,IF($W17="ACA-B",'2020 GTCMHIC Metal Level Plans'!$D$44,IF($W17="MS-1","n/a",IF($W17="MS-2","n/a",IF($W17="MS-3","n/a",IF($W17="MS-4","n/a",IF($W17="MS-5","n/a"," ")))))))))))))))))))</f>
        <v>1184.1917006190924</v>
      </c>
      <c r="AB17" s="47">
        <f>IF($P17="2T1",'2020 GTCMHIC 2-Tier Rx Plans'!$C$31,IF($P17="2T2",'2020 GTCMHIC 2-Tier Rx Plans'!$D$31,IF($P17="2T3",'2020 GTCMHIC 2-Tier Rx Plans'!$E$31,IF($P17="3T3",'2020 GTCMHIC 3-Tier Rx Plans'!$C$31,IF($P17="3T5a",'2020 GTCMHIC 3-Tier Rx Plans'!$D$31,IF($P17="3T6",'2020 GTCMHIC 3-Tier Rx Plans'!$E$31,IF($P17="3T7",'2020 GTCMHIC 3-Tier Rx Plans'!$F$31,IF($P17="3T9",'2020 GTCMHIC 3-Tier Rx Plans'!$G$31,IF($P17="3T10",'2020 GTCMHIC 3-Tier Rx Plans'!$H$31,IF($P17="3T11",'2020 GTCMHIC 3-Tier Rx Plans'!$I$31,IF($P17="3T13",'2020 GTCMHIC 3-Tier Rx Plans'!$J$31,IF($W17="ACA-P",'2020 GTCMHIC Metal Level Plans'!$D$30,IF($W17="ACA-G",'2020 GTCMHIC Metal Level Plans'!$D$35,IF($W17="ACA-S",'2020 GTCMHIC Metal Level Plans'!$D$40,IF($W17="ACA-B",'2020 GTCMHIC Metal Level Plans'!$D$45,IF($W17="MS-1","n/a",IF($W17="MS-2","n/a",IF($W17="MS-3","n/a",IF($W17="MS-4","n/a",IF($W17="MS-5","n/a",IF($W17="MS-6",'2020 Mx Supp Plans'!$N$27,0)))))))))))))))))))))</f>
        <v>302.36579450906777</v>
      </c>
      <c r="AC17" s="47">
        <f>IF($W17="ACA-P",'2020 GTCMHIC Metal Level Plans'!$D$26,IF($W17="ACA-G",'2020 GTCMHIC Metal Level Plans'!$F$26,IF($W17="ACA-S",'2020 GTCMHIC Metal Level Plans'!$H$26,IF($W17="ACA-B",'2020 GTCMHIC Metal Level Plans'!$J$26,'Premium Rate Summary - Towns'!AA17+AB17))))</f>
        <v>1486.5574951281601</v>
      </c>
      <c r="AD17" s="19"/>
      <c r="AE17" s="23"/>
    </row>
    <row r="18" spans="1:31" s="6" customFormat="1" ht="15.95" customHeight="1" x14ac:dyDescent="0.2">
      <c r="A18" s="323"/>
      <c r="B18" s="331"/>
      <c r="C18" s="20" t="s">
        <v>82</v>
      </c>
      <c r="D18" s="73" t="s">
        <v>245</v>
      </c>
      <c r="E18" s="313"/>
      <c r="F18" s="326"/>
      <c r="G18" s="33" t="s">
        <v>358</v>
      </c>
      <c r="H18" s="33" t="s">
        <v>95</v>
      </c>
      <c r="I18" s="32" t="s">
        <v>353</v>
      </c>
      <c r="J18" s="134">
        <v>5</v>
      </c>
      <c r="K18" s="134">
        <v>35</v>
      </c>
      <c r="L18" s="134">
        <v>70</v>
      </c>
      <c r="M18" s="134">
        <v>10</v>
      </c>
      <c r="N18" s="134">
        <v>70</v>
      </c>
      <c r="O18" s="134">
        <v>140</v>
      </c>
      <c r="P18" s="134" t="s">
        <v>208</v>
      </c>
      <c r="Q18" s="137" t="s">
        <v>245</v>
      </c>
      <c r="R18" s="45">
        <v>0.2</v>
      </c>
      <c r="S18" s="134">
        <v>1400</v>
      </c>
      <c r="T18" s="134">
        <v>2800</v>
      </c>
      <c r="U18" s="134">
        <v>3000</v>
      </c>
      <c r="V18" s="134">
        <v>6000</v>
      </c>
      <c r="W18" s="137" t="s">
        <v>208</v>
      </c>
      <c r="X18" s="24">
        <f>IF($W18="MM1",'2020 GTCMHIC Indemnity Plans'!$D$25,IF($W18="MM2",'2020 GTCMHIC Indemnity Plans'!$F$25,IF($W18="MM3",'2020 GTCMHIC Indemnity Plans'!$H$25,IF($W18="MM5",'2020 GTCMHIC Indemnity Plans'!$J$25,IF($W18="MM6",'2020 GTCMHIC Comprehensive Plan'!$D$25,IF($W18="MM7",'2020 GTCMHIC Indemnity Plans'!$L$25,IF($W18="PPO1",'2020 GTMHIC PPO Plans'!$D$25,IF($W18="PPO2",'2020 GTMHIC PPO Plans'!$F$25,IF($W18="PPO3",'2020 GTMHIC PPO Plans'!$H$25,IF($W18="PPOT",'2020 GTMHIC PPO Plans'!$J$25,IF($W18="ACA-P",'2020 GTCMHIC Metal Level Plans'!$C$29,IF($W18="ACA-G",'2020 GTCMHIC Metal Level Plans'!$C$34,IF($W18="ACA-S",'2020 GTCMHIC Metal Level Plans'!$C$39,IF($W18="ACA-B",'2020 GTCMHIC Metal Level Plans'!$C$44,IF($W18="MS-1",'2020 Mx Supp Plans'!$D$26,IF($W18="MS-2",'2020 Mx Supp Plans'!$F$26,IF($W18="MS-3",'2020 Mx Supp Plans'!$H$26,IF($W18="MS-4",'2020 Mx Supp Plans'!$J$26,IF($W18="MS-5",'2020 Mx Supp Plans'!$L$26," ")))))))))))))))))))</f>
        <v>455.45974113965275</v>
      </c>
      <c r="Y18" s="47">
        <f>IF($P18="2T1",'2020 GTCMHIC 2-Tier Rx Plans'!$C$30,IF($P18="2T2",'2020 GTCMHIC 2-Tier Rx Plans'!$D$30,IF($P18="2T3",'2020 GTCMHIC 2-Tier Rx Plans'!$E$30,IF($P18="3T3",'2020 GTCMHIC 3-Tier Rx Plans'!$C$30,IF($P18="3T5a",'2020 GTCMHIC 3-Tier Rx Plans'!$D$30,IF($P18="3T6",'2020 GTCMHIC 3-Tier Rx Plans'!$E$30,IF($P18="3T7",'2020 GTCMHIC 3-Tier Rx Plans'!$F$30,IF($P18="3T9",'2020 GTCMHIC 3-Tier Rx Plans'!$G$30,IF($P18="3T10",'2020 GTCMHIC 3-Tier Rx Plans'!$H$30,IF($P18="3T11",'2020 GTCMHIC 3-Tier Rx Plans'!$I$30,IF($P18="3T13",'2020 GTCMHIC 3-Tier Rx Plans'!$J$30,IF($W18="ACA-P",'2020 GTCMHIC Metal Level Plans'!$C$30,IF($W18="ACA-G",'2020 GTCMHIC Metal Level Plans'!$C$35,IF($W18="ACA-S",'2020 GTCMHIC Metal Level Plans'!$C$40,IF($W18="ACA-B",'2020 GTCMHIC Metal Level Plans'!$C$45,IF($W18="MS-1",'2020 Mx Supp Plans'!$D$27,IF($W18="MS-2",'2020 Mx Supp Plans'!$F$27,IF($W18="MS-3",'2020 Mx Supp Plans'!$H$27,IF($W18="MS-4",'2020 Mx Supp Plans'!$J$27,IF($W18="MS-5",'2020 Mx Supp Plans'!$L$27,IF($W18="MS-6",'2020 Mx Supp Plans'!$N$27,0)))))))))))))))))))))</f>
        <v>116.2948924777873</v>
      </c>
      <c r="Z18" s="47">
        <f>IF($W18="ACA-P",'2020 GTCMHIC Metal Level Plans'!$D$25,IF($W18="ACA-G",'2020 GTCMHIC Metal Level Plans'!$F$25,IF($W18="ACA-S",'2020 GTCMHIC Metal Level Plans'!$H$25,IF($W18="ACA-B",'2020 GTCMHIC Metal Level Plans'!$J$25,'Premium Rate Summary - Towns'!X18+Y18))))</f>
        <v>571.75463361744005</v>
      </c>
      <c r="AA18" s="47">
        <f>IF($W18="MM1",'2020 GTCMHIC Indemnity Plans'!$D$26,IF($W18="MM2",'2020 GTCMHIC Indemnity Plans'!$F$26,IF($W18="MM3",'2020 GTCMHIC Indemnity Plans'!$H$26,IF($W18="MM5",'2020 GTCMHIC Indemnity Plans'!$J$26,IF($W18="MM6",'2020 GTCMHIC Comprehensive Plan'!$D$26,IF($W18="MM7",'2020 GTCMHIC Indemnity Plans'!$L$26,IF($W18="PPO1",'2020 GTMHIC PPO Plans'!$D$26,IF($W18="PPO2",'2020 GTMHIC PPO Plans'!$F$26,IF($W18="PPO3",'2020 GTMHIC PPO Plans'!$H$26,IF($W18="PPOT",'2020 GTMHIC PPO Plans'!$J$26,IF($W18="ACA-P",'2020 GTCMHIC Metal Level Plans'!$D$29,IF($W18="ACA-G",'2020 GTCMHIC Metal Level Plans'!$D$34,IF($W18="ACA-S",'2020 GTCMHIC Metal Level Plans'!$D$39,IF($W18="ACA-B",'2020 GTCMHIC Metal Level Plans'!$D$44,IF($W18="MS-1","n/a",IF($W18="MS-2","n/a",IF($W18="MS-3","n/a",IF($W18="MS-4","n/a",IF($W18="MS-5","n/a"," ")))))))))))))))))))</f>
        <v>1184.1917006190924</v>
      </c>
      <c r="AB18" s="47">
        <f>IF($P18="2T1",'2020 GTCMHIC 2-Tier Rx Plans'!$C$31,IF($P18="2T2",'2020 GTCMHIC 2-Tier Rx Plans'!$D$31,IF($P18="2T3",'2020 GTCMHIC 2-Tier Rx Plans'!$E$31,IF($P18="3T3",'2020 GTCMHIC 3-Tier Rx Plans'!$C$31,IF($P18="3T5a",'2020 GTCMHIC 3-Tier Rx Plans'!$D$31,IF($P18="3T6",'2020 GTCMHIC 3-Tier Rx Plans'!$E$31,IF($P18="3T7",'2020 GTCMHIC 3-Tier Rx Plans'!$F$31,IF($P18="3T9",'2020 GTCMHIC 3-Tier Rx Plans'!$G$31,IF($P18="3T10",'2020 GTCMHIC 3-Tier Rx Plans'!$H$31,IF($P18="3T11",'2020 GTCMHIC 3-Tier Rx Plans'!$I$31,IF($P18="3T13",'2020 GTCMHIC 3-Tier Rx Plans'!$J$31,IF($W18="ACA-P",'2020 GTCMHIC Metal Level Plans'!$D$30,IF($W18="ACA-G",'2020 GTCMHIC Metal Level Plans'!$D$35,IF($W18="ACA-S",'2020 GTCMHIC Metal Level Plans'!$D$40,IF($W18="ACA-B",'2020 GTCMHIC Metal Level Plans'!$D$45,IF($W18="MS-1","n/a",IF($W18="MS-2","n/a",IF($W18="MS-3","n/a",IF($W18="MS-4","n/a",IF($W18="MS-5","n/a",IF($W18="MS-6",'2020 Mx Supp Plans'!$N$27,0)))))))))))))))))))))</f>
        <v>302.36579450906777</v>
      </c>
      <c r="AC18" s="47">
        <f>IF($W18="ACA-P",'2020 GTCMHIC Metal Level Plans'!$D$26,IF($W18="ACA-G",'2020 GTCMHIC Metal Level Plans'!$F$26,IF($W18="ACA-S",'2020 GTCMHIC Metal Level Plans'!$H$26,IF($W18="ACA-B",'2020 GTCMHIC Metal Level Plans'!$J$26,'Premium Rate Summary - Towns'!AA18+AB18))))</f>
        <v>1486.5574951281601</v>
      </c>
      <c r="AD18" s="19"/>
      <c r="AE18" s="23"/>
    </row>
    <row r="19" spans="1:31" s="6" customFormat="1" ht="15.95" customHeight="1" x14ac:dyDescent="0.2">
      <c r="A19" s="319" t="s">
        <v>248</v>
      </c>
      <c r="B19" s="260">
        <v>8</v>
      </c>
      <c r="C19" s="49" t="s">
        <v>81</v>
      </c>
      <c r="D19" s="49" t="s">
        <v>246</v>
      </c>
      <c r="E19" s="263">
        <v>42736</v>
      </c>
      <c r="F19" s="266" t="s">
        <v>249</v>
      </c>
      <c r="G19" s="37" t="s">
        <v>85</v>
      </c>
      <c r="H19" s="37" t="s">
        <v>250</v>
      </c>
      <c r="I19" s="37" t="s">
        <v>360</v>
      </c>
      <c r="J19" s="12">
        <v>5</v>
      </c>
      <c r="K19" s="12">
        <v>35</v>
      </c>
      <c r="L19" s="12">
        <v>70</v>
      </c>
      <c r="M19" s="12">
        <v>10</v>
      </c>
      <c r="N19" s="12">
        <v>70</v>
      </c>
      <c r="O19" s="12">
        <v>140</v>
      </c>
      <c r="P19" s="12" t="s">
        <v>247</v>
      </c>
      <c r="Q19" s="51" t="s">
        <v>246</v>
      </c>
      <c r="R19" s="44">
        <v>0.2</v>
      </c>
      <c r="S19" s="12">
        <v>2200</v>
      </c>
      <c r="T19" s="12">
        <v>4400</v>
      </c>
      <c r="U19" s="12">
        <v>6000</v>
      </c>
      <c r="V19" s="12">
        <v>12000</v>
      </c>
      <c r="W19" s="51" t="s">
        <v>247</v>
      </c>
      <c r="X19" s="48">
        <f>IF($W19="MM1",'2020 GTCMHIC Indemnity Plans'!$D$25,IF($W19="MM2",'2020 GTCMHIC Indemnity Plans'!$F$25,IF($W19="MM3",'2020 GTCMHIC Indemnity Plans'!$H$25,IF($W19="MM5",'2020 GTCMHIC Indemnity Plans'!$J$25,IF($W19="MM6",'2020 GTCMHIC Comprehensive Plan'!$D$25,IF($W19="MM7",'2020 GTCMHIC Indemnity Plans'!$L$25,IF($W19="PPO1",'2020 GTMHIC PPO Plans'!$D$25,IF($W19="PPO2",'2020 GTMHIC PPO Plans'!$F$25,IF($W19="PPO3",'2020 GTMHIC PPO Plans'!$H$25,IF($W19="PPOT",'2020 GTMHIC PPO Plans'!$J$25,IF($W19="ACA-P",'2020 GTCMHIC Metal Level Plans'!$C$29,IF($W19="ACA-G",'2020 GTCMHIC Metal Level Plans'!$C$34,IF($W19="ACA-S",'2020 GTCMHIC Metal Level Plans'!$C$39,IF($W19="ACA-B",'2020 GTCMHIC Metal Level Plans'!$C$44,IF($W19="MS-1",'2020 Mx Supp Plans'!$D$26,IF($W19="MS-2",'2020 Mx Supp Plans'!$F$26,IF($W19="MS-3",'2020 Mx Supp Plans'!$H$26,IF($W19="MS-4",'2020 Mx Supp Plans'!$J$26,IF($W19="MS-5",'2020 Mx Supp Plans'!$L$26," ")))))))))))))))))))</f>
        <v>355.63425739604907</v>
      </c>
      <c r="Y19" s="48">
        <f>IF($P19="2T1",'2020 GTCMHIC 2-Tier Rx Plans'!$C$30,IF($P19="2T2",'2020 GTCMHIC 2-Tier Rx Plans'!$D$30,IF($P19="2T3",'2020 GTCMHIC 2-Tier Rx Plans'!$E$30,IF($P19="3T3",'2020 GTCMHIC 3-Tier Rx Plans'!$C$30,IF($P19="3T5a",'2020 GTCMHIC 3-Tier Rx Plans'!$D$30,IF($P19="3T6",'2020 GTCMHIC 3-Tier Rx Plans'!$E$30,IF($P19="3T7",'2020 GTCMHIC 3-Tier Rx Plans'!$F$30,IF($P19="3T9",'2020 GTCMHIC 3-Tier Rx Plans'!$G$30,IF($P19="3T10",'2020 GTCMHIC 3-Tier Rx Plans'!$H$30,IF($P19="3T11",'2020 GTCMHIC 3-Tier Rx Plans'!$I$30,IF($P19="3T13",'2020 GTCMHIC 3-Tier Rx Plans'!$J$30,IF($W19="ACA-P",'2020 GTCMHIC Metal Level Plans'!$C$30,IF($W19="ACA-G",'2020 GTCMHIC Metal Level Plans'!$C$35,IF($W19="ACA-S",'2020 GTCMHIC Metal Level Plans'!$C$40,IF($W19="ACA-B",'2020 GTCMHIC Metal Level Plans'!$C$45,IF($W19="MS-1",'2020 Mx Supp Plans'!$D$27,IF($W19="MS-2",'2020 Mx Supp Plans'!$F$27,IF($W19="MS-3",'2020 Mx Supp Plans'!$H$27,IF($W19="MS-4",'2020 Mx Supp Plans'!$J$27,IF($W19="MS-5",'2020 Mx Supp Plans'!$L$27,IF($W19="MS-6",'2020 Mx Supp Plans'!$N$27,0)))))))))))))))))))))</f>
        <v>90.805935167406943</v>
      </c>
      <c r="Z19" s="48">
        <f>IF($W19="ACA-P",'2020 GTCMHIC Metal Level Plans'!$D$25,IF($W19="ACA-G",'2020 GTCMHIC Metal Level Plans'!$F$25,IF($W19="ACA-S",'2020 GTCMHIC Metal Level Plans'!$H$25,IF($W19="ACA-B",'2020 GTCMHIC Metal Level Plans'!$J$25,'Premium Rate Summary - Towns'!X19+Y19))))</f>
        <v>446.44019256345598</v>
      </c>
      <c r="AA19" s="48">
        <f>IF($W19="MM1",'2020 GTCMHIC Indemnity Plans'!$D$26,IF($W19="MM2",'2020 GTCMHIC Indemnity Plans'!$F$26,IF($W19="MM3",'2020 GTCMHIC Indemnity Plans'!$H$26,IF($W19="MM5",'2020 GTCMHIC Indemnity Plans'!$J$26,IF($W19="MM6",'2020 GTCMHIC Comprehensive Plan'!$D$26,IF($W19="MM7",'2020 GTCMHIC Indemnity Plans'!$L$26,IF($W19="PPO1",'2020 GTMHIC PPO Plans'!$D$26,IF($W19="PPO2",'2020 GTMHIC PPO Plans'!$F$26,IF($W19="PPO3",'2020 GTMHIC PPO Plans'!$H$26,IF($W19="PPOT",'2020 GTMHIC PPO Plans'!$J$26,IF($W19="ACA-P",'2020 GTCMHIC Metal Level Plans'!$D$29,IF($W19="ACA-G",'2020 GTCMHIC Metal Level Plans'!$D$34,IF($W19="ACA-S",'2020 GTCMHIC Metal Level Plans'!$D$39,IF($W19="ACA-B",'2020 GTCMHIC Metal Level Plans'!$D$44,IF($W19="MS-1","n/a",IF($W19="MS-2","n/a",IF($W19="MS-3","n/a",IF($W19="MS-4","n/a",IF($W19="MS-5","n/a"," ")))))))))))))))))))</f>
        <v>924.63487791857847</v>
      </c>
      <c r="AB19" s="48">
        <f>IF($P19="2T1",'2020 GTCMHIC 2-Tier Rx Plans'!$C$31,IF($P19="2T2",'2020 GTCMHIC 2-Tier Rx Plans'!$D$31,IF($P19="2T3",'2020 GTCMHIC 2-Tier Rx Plans'!$E$31,IF($P19="3T3",'2020 GTCMHIC 3-Tier Rx Plans'!$C$31,IF($P19="3T5a",'2020 GTCMHIC 3-Tier Rx Plans'!$D$31,IF($P19="3T6",'2020 GTCMHIC 3-Tier Rx Plans'!$E$31,IF($P19="3T7",'2020 GTCMHIC 3-Tier Rx Plans'!$F$31,IF($P19="3T9",'2020 GTCMHIC 3-Tier Rx Plans'!$G$31,IF($P19="3T10",'2020 GTCMHIC 3-Tier Rx Plans'!$H$31,IF($P19="3T11",'2020 GTCMHIC 3-Tier Rx Plans'!$I$31,IF($P19="3T13",'2020 GTCMHIC 3-Tier Rx Plans'!$J$31,IF($W19="ACA-P",'2020 GTCMHIC Metal Level Plans'!$D$30,IF($W19="ACA-G",'2020 GTCMHIC Metal Level Plans'!$D$35,IF($W19="ACA-S",'2020 GTCMHIC Metal Level Plans'!$D$40,IF($W19="ACA-B",'2020 GTCMHIC Metal Level Plans'!$D$45,IF($W19="MS-1","n/a",IF($W19="MS-2","n/a",IF($W19="MS-3","n/a",IF($W19="MS-4","n/a",IF($W19="MS-5","n/a",IF($W19="MS-6",'2020 Mx Supp Plans'!$N$27,0)))))))))))))))))))))</f>
        <v>236.09180789434956</v>
      </c>
      <c r="AC19" s="48">
        <f>IF($W19="ACA-P",'2020 GTCMHIC Metal Level Plans'!$D$26,IF($W19="ACA-G",'2020 GTCMHIC Metal Level Plans'!$F$26,IF($W19="ACA-S",'2020 GTCMHIC Metal Level Plans'!$H$26,IF($W19="ACA-B",'2020 GTCMHIC Metal Level Plans'!$J$26,'Premium Rate Summary - Towns'!AA19+AB19))))</f>
        <v>1160.7266858129281</v>
      </c>
      <c r="AD19" s="19"/>
      <c r="AE19" s="23"/>
    </row>
    <row r="20" spans="1:31" s="6" customFormat="1" ht="15.95" customHeight="1" x14ac:dyDescent="0.2">
      <c r="A20" s="320"/>
      <c r="B20" s="262"/>
      <c r="C20" s="49" t="s">
        <v>82</v>
      </c>
      <c r="D20" s="49" t="s">
        <v>246</v>
      </c>
      <c r="E20" s="265"/>
      <c r="F20" s="268"/>
      <c r="G20" s="37" t="s">
        <v>87</v>
      </c>
      <c r="H20" s="37" t="s">
        <v>95</v>
      </c>
      <c r="I20" s="37" t="s">
        <v>360</v>
      </c>
      <c r="J20" s="12">
        <v>5</v>
      </c>
      <c r="K20" s="12">
        <v>35</v>
      </c>
      <c r="L20" s="12">
        <v>70</v>
      </c>
      <c r="M20" s="12">
        <v>10</v>
      </c>
      <c r="N20" s="12">
        <v>70</v>
      </c>
      <c r="O20" s="12">
        <v>140</v>
      </c>
      <c r="P20" s="12" t="s">
        <v>247</v>
      </c>
      <c r="Q20" s="51" t="s">
        <v>246</v>
      </c>
      <c r="R20" s="44">
        <v>0.2</v>
      </c>
      <c r="S20" s="12">
        <v>2200</v>
      </c>
      <c r="T20" s="12">
        <v>4400</v>
      </c>
      <c r="U20" s="12">
        <v>6000</v>
      </c>
      <c r="V20" s="12">
        <v>12000</v>
      </c>
      <c r="W20" s="51" t="s">
        <v>247</v>
      </c>
      <c r="X20" s="48">
        <f>IF($W20="MM1",'2020 GTCMHIC Indemnity Plans'!$D$25,IF($W20="MM2",'2020 GTCMHIC Indemnity Plans'!$F$25,IF($W20="MM3",'2020 GTCMHIC Indemnity Plans'!$H$25,IF($W20="MM5",'2020 GTCMHIC Indemnity Plans'!$J$25,IF($W20="MM6",'2020 GTCMHIC Comprehensive Plan'!$D$25,IF($W20="MM7",'2020 GTCMHIC Indemnity Plans'!$L$25,IF($W20="PPO1",'2020 GTMHIC PPO Plans'!$D$25,IF($W20="PPO2",'2020 GTMHIC PPO Plans'!$F$25,IF($W20="PPO3",'2020 GTMHIC PPO Plans'!$H$25,IF($W20="PPOT",'2020 GTMHIC PPO Plans'!$J$25,IF($W20="ACA-P",'2020 GTCMHIC Metal Level Plans'!$C$29,IF($W20="ACA-G",'2020 GTCMHIC Metal Level Plans'!$C$34,IF($W20="ACA-S",'2020 GTCMHIC Metal Level Plans'!$C$39,IF($W20="ACA-B",'2020 GTCMHIC Metal Level Plans'!$C$44,IF($W20="MS-1",'2020 Mx Supp Plans'!$D$26,IF($W20="MS-2",'2020 Mx Supp Plans'!$F$26,IF($W20="MS-3",'2020 Mx Supp Plans'!$H$26,IF($W20="MS-4",'2020 Mx Supp Plans'!$J$26,IF($W20="MS-5",'2020 Mx Supp Plans'!$L$26," ")))))))))))))))))))</f>
        <v>355.63425739604907</v>
      </c>
      <c r="Y20" s="48">
        <f>IF($P20="2T1",'2020 GTCMHIC 2-Tier Rx Plans'!$C$30,IF($P20="2T2",'2020 GTCMHIC 2-Tier Rx Plans'!$D$30,IF($P20="2T3",'2020 GTCMHIC 2-Tier Rx Plans'!$E$30,IF($P20="3T3",'2020 GTCMHIC 3-Tier Rx Plans'!$C$30,IF($P20="3T5a",'2020 GTCMHIC 3-Tier Rx Plans'!$D$30,IF($P20="3T6",'2020 GTCMHIC 3-Tier Rx Plans'!$E$30,IF($P20="3T7",'2020 GTCMHIC 3-Tier Rx Plans'!$F$30,IF($P20="3T9",'2020 GTCMHIC 3-Tier Rx Plans'!$G$30,IF($P20="3T10",'2020 GTCMHIC 3-Tier Rx Plans'!$H$30,IF($P20="3T11",'2020 GTCMHIC 3-Tier Rx Plans'!$I$30,IF($P20="3T13",'2020 GTCMHIC 3-Tier Rx Plans'!$J$30,IF($W20="ACA-P",'2020 GTCMHIC Metal Level Plans'!$C$30,IF($W20="ACA-G",'2020 GTCMHIC Metal Level Plans'!$C$35,IF($W20="ACA-S",'2020 GTCMHIC Metal Level Plans'!$C$40,IF($W20="ACA-B",'2020 GTCMHIC Metal Level Plans'!$C$45,IF($W20="MS-1",'2020 Mx Supp Plans'!$D$27,IF($W20="MS-2",'2020 Mx Supp Plans'!$F$27,IF($W20="MS-3",'2020 Mx Supp Plans'!$H$27,IF($W20="MS-4",'2020 Mx Supp Plans'!$J$27,IF($W20="MS-5",'2020 Mx Supp Plans'!$L$27,IF($W20="MS-6",'2020 Mx Supp Plans'!$N$27,0)))))))))))))))))))))</f>
        <v>90.805935167406943</v>
      </c>
      <c r="Z20" s="48">
        <f>IF($W20="ACA-P",'2020 GTCMHIC Metal Level Plans'!$D$25,IF($W20="ACA-G",'2020 GTCMHIC Metal Level Plans'!$F$25,IF($W20="ACA-S",'2020 GTCMHIC Metal Level Plans'!$H$25,IF($W20="ACA-B",'2020 GTCMHIC Metal Level Plans'!$J$25,'Premium Rate Summary - Towns'!X20+Y20))))</f>
        <v>446.44019256345598</v>
      </c>
      <c r="AA20" s="48">
        <f>IF($W20="MM1",'2020 GTCMHIC Indemnity Plans'!$D$26,IF($W20="MM2",'2020 GTCMHIC Indemnity Plans'!$F$26,IF($W20="MM3",'2020 GTCMHIC Indemnity Plans'!$H$26,IF($W20="MM5",'2020 GTCMHIC Indemnity Plans'!$J$26,IF($W20="MM6",'2020 GTCMHIC Comprehensive Plan'!$D$26,IF($W20="MM7",'2020 GTCMHIC Indemnity Plans'!$L$26,IF($W20="PPO1",'2020 GTMHIC PPO Plans'!$D$26,IF($W20="PPO2",'2020 GTMHIC PPO Plans'!$F$26,IF($W20="PPO3",'2020 GTMHIC PPO Plans'!$H$26,IF($W20="PPOT",'2020 GTMHIC PPO Plans'!$J$26,IF($W20="ACA-P",'2020 GTCMHIC Metal Level Plans'!$D$29,IF($W20="ACA-G",'2020 GTCMHIC Metal Level Plans'!$D$34,IF($W20="ACA-S",'2020 GTCMHIC Metal Level Plans'!$D$39,IF($W20="ACA-B",'2020 GTCMHIC Metal Level Plans'!$D$44,IF($W20="MS-1","n/a",IF($W20="MS-2","n/a",IF($W20="MS-3","n/a",IF($W20="MS-4","n/a",IF($W20="MS-5","n/a"," ")))))))))))))))))))</f>
        <v>924.63487791857847</v>
      </c>
      <c r="AB20" s="48">
        <f>IF($P20="2T1",'2020 GTCMHIC 2-Tier Rx Plans'!$C$31,IF($P20="2T2",'2020 GTCMHIC 2-Tier Rx Plans'!$D$31,IF($P20="2T3",'2020 GTCMHIC 2-Tier Rx Plans'!$E$31,IF($P20="3T3",'2020 GTCMHIC 3-Tier Rx Plans'!$C$31,IF($P20="3T5a",'2020 GTCMHIC 3-Tier Rx Plans'!$D$31,IF($P20="3T6",'2020 GTCMHIC 3-Tier Rx Plans'!$E$31,IF($P20="3T7",'2020 GTCMHIC 3-Tier Rx Plans'!$F$31,IF($P20="3T9",'2020 GTCMHIC 3-Tier Rx Plans'!$G$31,IF($P20="3T10",'2020 GTCMHIC 3-Tier Rx Plans'!$H$31,IF($P20="3T11",'2020 GTCMHIC 3-Tier Rx Plans'!$I$31,IF($P20="3T13",'2020 GTCMHIC 3-Tier Rx Plans'!$J$31,IF($W20="ACA-P",'2020 GTCMHIC Metal Level Plans'!$D$30,IF($W20="ACA-G",'2020 GTCMHIC Metal Level Plans'!$D$35,IF($W20="ACA-S",'2020 GTCMHIC Metal Level Plans'!$D$40,IF($W20="ACA-B",'2020 GTCMHIC Metal Level Plans'!$D$45,IF($W20="MS-1","n/a",IF($W20="MS-2","n/a",IF($W20="MS-3","n/a",IF($W20="MS-4","n/a",IF($W20="MS-5","n/a",IF($W20="MS-6",'2020 Mx Supp Plans'!$N$27,0)))))))))))))))))))))</f>
        <v>236.09180789434956</v>
      </c>
      <c r="AC20" s="48">
        <f>IF($W20="ACA-P",'2020 GTCMHIC Metal Level Plans'!$D$26,IF($W20="ACA-G",'2020 GTCMHIC Metal Level Plans'!$F$26,IF($W20="ACA-S",'2020 GTCMHIC Metal Level Plans'!$H$26,IF($W20="ACA-B",'2020 GTCMHIC Metal Level Plans'!$J$26,'Premium Rate Summary - Towns'!AA20+AB20))))</f>
        <v>1160.7266858129281</v>
      </c>
      <c r="AD20" s="19"/>
      <c r="AE20" s="23"/>
    </row>
    <row r="21" spans="1:31" s="6" customFormat="1" ht="15.95" customHeight="1" x14ac:dyDescent="0.2">
      <c r="A21" s="305" t="s">
        <v>16</v>
      </c>
      <c r="B21" s="215">
        <v>9</v>
      </c>
      <c r="C21" s="146" t="s">
        <v>81</v>
      </c>
      <c r="D21" s="146" t="s">
        <v>361</v>
      </c>
      <c r="E21" s="314">
        <v>40544</v>
      </c>
      <c r="F21" s="317" t="s">
        <v>106</v>
      </c>
      <c r="G21" s="174" t="s">
        <v>85</v>
      </c>
      <c r="H21" s="174" t="s">
        <v>86</v>
      </c>
      <c r="I21" s="174" t="s">
        <v>107</v>
      </c>
      <c r="J21" s="21">
        <v>0.2</v>
      </c>
      <c r="K21" s="21">
        <v>0.3</v>
      </c>
      <c r="L21" s="21">
        <v>0.5</v>
      </c>
      <c r="M21" s="21">
        <v>0.2</v>
      </c>
      <c r="N21" s="21">
        <v>0.3</v>
      </c>
      <c r="O21" s="21">
        <v>0.5</v>
      </c>
      <c r="P21" s="173" t="s">
        <v>45</v>
      </c>
      <c r="Q21" s="176" t="s">
        <v>47</v>
      </c>
      <c r="R21" s="173" t="s">
        <v>23</v>
      </c>
      <c r="S21" s="173">
        <v>100</v>
      </c>
      <c r="T21" s="173">
        <v>300</v>
      </c>
      <c r="U21" s="173">
        <v>400</v>
      </c>
      <c r="V21" s="173">
        <v>1200</v>
      </c>
      <c r="W21" s="176" t="s">
        <v>37</v>
      </c>
      <c r="X21" s="47">
        <f>IF($W21="MM1",'2020 GTCMHIC Indemnity Plans'!$D$25,IF($W21="MM2",'2020 GTCMHIC Indemnity Plans'!$F$25,IF($W21="MM3",'2020 GTCMHIC Indemnity Plans'!$H$25,IF($W21="MM5",'2020 GTCMHIC Indemnity Plans'!$J$25,IF($W21="MM6",'2020 GTCMHIC Comprehensive Plan'!$D$25,IF($W21="MM7",'2020 GTCMHIC Indemnity Plans'!$L$25,IF($W21="PPO1",'2020 GTMHIC PPO Plans'!$D$25,IF($W21="PPO2",'2020 GTMHIC PPO Plans'!$F$25,IF($W21="PPO3",'2020 GTMHIC PPO Plans'!$H$25,IF($W21="PPOT",'2020 GTMHIC PPO Plans'!$J$25,IF($W21="ACA-P",'2020 GTCMHIC Metal Level Plans'!$C$29,IF($W21="ACA-G",'2020 GTCMHIC Metal Level Plans'!$C$34,IF($W21="ACA-S",'2020 GTCMHIC Metal Level Plans'!$C$39,IF($W21="ACA-B",'2020 GTCMHIC Metal Level Plans'!$C$44,IF($W21="MS-1",'2020 Mx Supp Plans'!$D$26,IF($W21="MS-2",'2020 Mx Supp Plans'!$F$26,IF($W21="MS-3",'2020 Mx Supp Plans'!$H$26,IF($W21="MS-4",'2020 Mx Supp Plans'!$J$26,IF($W21="MS-5",'2020 Mx Supp Plans'!$L$26," ")))))))))))))))))))</f>
        <v>787.82</v>
      </c>
      <c r="Y21" s="47">
        <f>IF($P21="2T1",'2020 GTCMHIC 2-Tier Rx Plans'!$C$30,IF($P21="2T2",'2020 GTCMHIC 2-Tier Rx Plans'!$D$30,IF($P21="2T3",'2020 GTCMHIC 2-Tier Rx Plans'!$E$30,IF($P21="3T3",'2020 GTCMHIC 3-Tier Rx Plans'!$C$30,IF($P21="3T5a",'2020 GTCMHIC 3-Tier Rx Plans'!$D$30,IF($P21="3T6",'2020 GTCMHIC 3-Tier Rx Plans'!$E$30,IF($P21="3T7",'2020 GTCMHIC 3-Tier Rx Plans'!$F$30,IF($P21="3T9",'2020 GTCMHIC 3-Tier Rx Plans'!$G$30,IF($P21="3T10",'2020 GTCMHIC 3-Tier Rx Plans'!$H$30,IF($P21="3T11",'2020 GTCMHIC 3-Tier Rx Plans'!$I$30,IF($P21="3T13",'2020 GTCMHIC 3-Tier Rx Plans'!$J$30,IF($W21="ACA-P",'2020 GTCMHIC Metal Level Plans'!$C$30,IF($W21="ACA-G",'2020 GTCMHIC Metal Level Plans'!$C$35,IF($W21="ACA-S",'2020 GTCMHIC Metal Level Plans'!$C$40,IF($W21="ACA-B",'2020 GTCMHIC Metal Level Plans'!$C$45,IF($W21="MS-1",'2020 Mx Supp Plans'!$D$27,IF($W21="MS-2",'2020 Mx Supp Plans'!$F$27,IF($W21="MS-3",'2020 Mx Supp Plans'!$H$27,IF($W21="MS-4",'2020 Mx Supp Plans'!$J$27,IF($W21="MS-5",'2020 Mx Supp Plans'!$L$27,IF($W21="MS-6",'2020 Mx Supp Plans'!$N$27,0)))))))))))))))))))))</f>
        <v>111.91</v>
      </c>
      <c r="Z21" s="47">
        <f>IF($W21="ACA-P",'2020 GTCMHIC Metal Level Plans'!$D$25,IF($W21="ACA-G",'2020 GTCMHIC Metal Level Plans'!$F$25,IF($W21="ACA-S",'2020 GTCMHIC Metal Level Plans'!$H$25,IF($W21="ACA-B",'2020 GTCMHIC Metal Level Plans'!$J$25,'Premium Rate Summary - Towns'!X21+Y21))))</f>
        <v>899.73</v>
      </c>
      <c r="AA21" s="47">
        <f>IF($W21="MM1",'2020 GTCMHIC Indemnity Plans'!$D$26,IF($W21="MM2",'2020 GTCMHIC Indemnity Plans'!$F$26,IF($W21="MM3",'2020 GTCMHIC Indemnity Plans'!$H$26,IF($W21="MM5",'2020 GTCMHIC Indemnity Plans'!$J$26,IF($W21="MM6",'2020 GTCMHIC Comprehensive Plan'!$D$26,IF($W21="MM7",'2020 GTCMHIC Indemnity Plans'!$L$26,IF($W21="PPO1",'2020 GTMHIC PPO Plans'!$D$26,IF($W21="PPO2",'2020 GTMHIC PPO Plans'!$F$26,IF($W21="PPO3",'2020 GTMHIC PPO Plans'!$H$26,IF($W21="PPOT",'2020 GTMHIC PPO Plans'!$J$26,IF($W21="ACA-P",'2020 GTCMHIC Metal Level Plans'!$D$29,IF($W21="ACA-G",'2020 GTCMHIC Metal Level Plans'!$D$34,IF($W21="ACA-S",'2020 GTCMHIC Metal Level Plans'!$D$39,IF($W21="ACA-B",'2020 GTCMHIC Metal Level Plans'!$D$44,IF($W21="MS-1","n/a",IF($W21="MS-2","n/a",IF($W21="MS-3","n/a",IF($W21="MS-4","n/a",IF($W21="MS-5","n/a"," ")))))))))))))))))))</f>
        <v>1701.05</v>
      </c>
      <c r="AB21" s="47">
        <f>IF($P21="2T1",'2020 GTCMHIC 2-Tier Rx Plans'!$C$31,IF($P21="2T2",'2020 GTCMHIC 2-Tier Rx Plans'!$D$31,IF($P21="2T3",'2020 GTCMHIC 2-Tier Rx Plans'!$E$31,IF($P21="3T3",'2020 GTCMHIC 3-Tier Rx Plans'!$C$31,IF($P21="3T5a",'2020 GTCMHIC 3-Tier Rx Plans'!$D$31,IF($P21="3T6",'2020 GTCMHIC 3-Tier Rx Plans'!$E$31,IF($P21="3T7",'2020 GTCMHIC 3-Tier Rx Plans'!$F$31,IF($P21="3T9",'2020 GTCMHIC 3-Tier Rx Plans'!$G$31,IF($P21="3T10",'2020 GTCMHIC 3-Tier Rx Plans'!$H$31,IF($P21="3T11",'2020 GTCMHIC 3-Tier Rx Plans'!$I$31,IF($P21="3T13",'2020 GTCMHIC 3-Tier Rx Plans'!$J$31,IF($W21="ACA-P",'2020 GTCMHIC Metal Level Plans'!$D$30,IF($W21="ACA-G",'2020 GTCMHIC Metal Level Plans'!$D$35,IF($W21="ACA-S",'2020 GTCMHIC Metal Level Plans'!$D$40,IF($W21="ACA-B",'2020 GTCMHIC Metal Level Plans'!$D$45,IF($W21="MS-1","n/a",IF($W21="MS-2","n/a",IF($W21="MS-3","n/a",IF($W21="MS-4","n/a",IF($W21="MS-5","n/a",IF($W21="MS-6",'2020 Mx Supp Plans'!$N$27,0)))))))))))))))))))))</f>
        <v>242.53</v>
      </c>
      <c r="AC21" s="47">
        <f>IF($W21="ACA-P",'2020 GTCMHIC Metal Level Plans'!$D$26,IF($W21="ACA-G",'2020 GTCMHIC Metal Level Plans'!$F$26,IF($W21="ACA-S",'2020 GTCMHIC Metal Level Plans'!$H$26,IF($W21="ACA-B",'2020 GTCMHIC Metal Level Plans'!$J$26,'Premium Rate Summary - Towns'!AA21+AB21))))</f>
        <v>1943.58</v>
      </c>
      <c r="AD21" s="19"/>
    </row>
    <row r="22" spans="1:31" s="6" customFormat="1" ht="15.95" customHeight="1" x14ac:dyDescent="0.2">
      <c r="A22" s="305"/>
      <c r="B22" s="215"/>
      <c r="C22" s="146" t="s">
        <v>82</v>
      </c>
      <c r="D22" s="146" t="s">
        <v>361</v>
      </c>
      <c r="E22" s="315"/>
      <c r="F22" s="317"/>
      <c r="G22" s="174" t="s">
        <v>87</v>
      </c>
      <c r="H22" s="174" t="s">
        <v>87</v>
      </c>
      <c r="I22" s="174" t="s">
        <v>107</v>
      </c>
      <c r="J22" s="21">
        <v>0.2</v>
      </c>
      <c r="K22" s="21">
        <v>0.3</v>
      </c>
      <c r="L22" s="21">
        <v>0.5</v>
      </c>
      <c r="M22" s="21">
        <v>0.2</v>
      </c>
      <c r="N22" s="21">
        <v>0.3</v>
      </c>
      <c r="O22" s="21">
        <v>0.5</v>
      </c>
      <c r="P22" s="173" t="s">
        <v>45</v>
      </c>
      <c r="Q22" s="176" t="s">
        <v>47</v>
      </c>
      <c r="R22" s="173" t="s">
        <v>23</v>
      </c>
      <c r="S22" s="173">
        <v>100</v>
      </c>
      <c r="T22" s="173">
        <v>300</v>
      </c>
      <c r="U22" s="173">
        <v>400</v>
      </c>
      <c r="V22" s="173">
        <v>1200</v>
      </c>
      <c r="W22" s="176" t="s">
        <v>37</v>
      </c>
      <c r="X22" s="47">
        <f>IF($W22="MM1",'2020 GTCMHIC Indemnity Plans'!$D$25,IF($W22="MM2",'2020 GTCMHIC Indemnity Plans'!$F$25,IF($W22="MM3",'2020 GTCMHIC Indemnity Plans'!$H$25,IF($W22="MM5",'2020 GTCMHIC Indemnity Plans'!$J$25,IF($W22="MM6",'2020 GTCMHIC Comprehensive Plan'!$D$25,IF($W22="MM7",'2020 GTCMHIC Indemnity Plans'!$L$25,IF($W22="PPO1",'2020 GTMHIC PPO Plans'!$D$25,IF($W22="PPO2",'2020 GTMHIC PPO Plans'!$F$25,IF($W22="PPO3",'2020 GTMHIC PPO Plans'!$H$25,IF($W22="PPOT",'2020 GTMHIC PPO Plans'!$J$25,IF($W22="ACA-P",'2020 GTCMHIC Metal Level Plans'!$C$29,IF($W22="ACA-G",'2020 GTCMHIC Metal Level Plans'!$C$34,IF($W22="ACA-S",'2020 GTCMHIC Metal Level Plans'!$C$39,IF($W22="ACA-B",'2020 GTCMHIC Metal Level Plans'!$C$44,IF($W22="MS-1",'2020 Mx Supp Plans'!$D$26,IF($W22="MS-2",'2020 Mx Supp Plans'!$F$26,IF($W22="MS-3",'2020 Mx Supp Plans'!$H$26,IF($W22="MS-4",'2020 Mx Supp Plans'!$J$26,IF($W22="MS-5",'2020 Mx Supp Plans'!$L$26," ")))))))))))))))))))</f>
        <v>787.82</v>
      </c>
      <c r="Y22" s="47">
        <f>IF($P22="2T1",'2020 GTCMHIC 2-Tier Rx Plans'!$C$30,IF($P22="2T2",'2020 GTCMHIC 2-Tier Rx Plans'!$D$30,IF($P22="2T3",'2020 GTCMHIC 2-Tier Rx Plans'!$E$30,IF($P22="3T3",'2020 GTCMHIC 3-Tier Rx Plans'!$C$30,IF($P22="3T5a",'2020 GTCMHIC 3-Tier Rx Plans'!$D$30,IF($P22="3T6",'2020 GTCMHIC 3-Tier Rx Plans'!$E$30,IF($P22="3T7",'2020 GTCMHIC 3-Tier Rx Plans'!$F$30,IF($P22="3T9",'2020 GTCMHIC 3-Tier Rx Plans'!$G$30,IF($P22="3T10",'2020 GTCMHIC 3-Tier Rx Plans'!$H$30,IF($P22="3T11",'2020 GTCMHIC 3-Tier Rx Plans'!$I$30,IF($P22="3T13",'2020 GTCMHIC 3-Tier Rx Plans'!$J$30,IF($W22="ACA-P",'2020 GTCMHIC Metal Level Plans'!$C$30,IF($W22="ACA-G",'2020 GTCMHIC Metal Level Plans'!$C$35,IF($W22="ACA-S",'2020 GTCMHIC Metal Level Plans'!$C$40,IF($W22="ACA-B",'2020 GTCMHIC Metal Level Plans'!$C$45,IF($W22="MS-1",'2020 Mx Supp Plans'!$D$27,IF($W22="MS-2",'2020 Mx Supp Plans'!$F$27,IF($W22="MS-3",'2020 Mx Supp Plans'!$H$27,IF($W22="MS-4",'2020 Mx Supp Plans'!$J$27,IF($W22="MS-5",'2020 Mx Supp Plans'!$L$27,IF($W22="MS-6",'2020 Mx Supp Plans'!$N$27,0)))))))))))))))))))))</f>
        <v>111.91</v>
      </c>
      <c r="Z22" s="47">
        <f>IF($W22="ACA-P",'2020 GTCMHIC Metal Level Plans'!$D$25,IF($W22="ACA-G",'2020 GTCMHIC Metal Level Plans'!$F$25,IF($W22="ACA-S",'2020 GTCMHIC Metal Level Plans'!$H$25,IF($W22="ACA-B",'2020 GTCMHIC Metal Level Plans'!$J$25,'Premium Rate Summary - Towns'!X22+Y22))))</f>
        <v>899.73</v>
      </c>
      <c r="AA22" s="47">
        <f>IF($W22="MM1",'2020 GTCMHIC Indemnity Plans'!$D$26,IF($W22="MM2",'2020 GTCMHIC Indemnity Plans'!$F$26,IF($W22="MM3",'2020 GTCMHIC Indemnity Plans'!$H$26,IF($W22="MM5",'2020 GTCMHIC Indemnity Plans'!$J$26,IF($W22="MM6",'2020 GTCMHIC Comprehensive Plan'!$D$26,IF($W22="MM7",'2020 GTCMHIC Indemnity Plans'!$L$26,IF($W22="PPO1",'2020 GTMHIC PPO Plans'!$D$26,IF($W22="PPO2",'2020 GTMHIC PPO Plans'!$F$26,IF($W22="PPO3",'2020 GTMHIC PPO Plans'!$H$26,IF($W22="PPOT",'2020 GTMHIC PPO Plans'!$J$26,IF($W22="ACA-P",'2020 GTCMHIC Metal Level Plans'!$D$29,IF($W22="ACA-G",'2020 GTCMHIC Metal Level Plans'!$D$34,IF($W22="ACA-S",'2020 GTCMHIC Metal Level Plans'!$D$39,IF($W22="ACA-B",'2020 GTCMHIC Metal Level Plans'!$D$44,IF($W22="MS-1","n/a",IF($W22="MS-2","n/a",IF($W22="MS-3","n/a",IF($W22="MS-4","n/a",IF($W22="MS-5","n/a"," ")))))))))))))))))))</f>
        <v>1701.05</v>
      </c>
      <c r="AB22" s="47">
        <f>IF($P22="2T1",'2020 GTCMHIC 2-Tier Rx Plans'!$C$31,IF($P22="2T2",'2020 GTCMHIC 2-Tier Rx Plans'!$D$31,IF($P22="2T3",'2020 GTCMHIC 2-Tier Rx Plans'!$E$31,IF($P22="3T3",'2020 GTCMHIC 3-Tier Rx Plans'!$C$31,IF($P22="3T5a",'2020 GTCMHIC 3-Tier Rx Plans'!$D$31,IF($P22="3T6",'2020 GTCMHIC 3-Tier Rx Plans'!$E$31,IF($P22="3T7",'2020 GTCMHIC 3-Tier Rx Plans'!$F$31,IF($P22="3T9",'2020 GTCMHIC 3-Tier Rx Plans'!$G$31,IF($P22="3T10",'2020 GTCMHIC 3-Tier Rx Plans'!$H$31,IF($P22="3T11",'2020 GTCMHIC 3-Tier Rx Plans'!$I$31,IF($P22="3T13",'2020 GTCMHIC 3-Tier Rx Plans'!$J$31,IF($W22="ACA-P",'2020 GTCMHIC Metal Level Plans'!$D$30,IF($W22="ACA-G",'2020 GTCMHIC Metal Level Plans'!$D$35,IF($W22="ACA-S",'2020 GTCMHIC Metal Level Plans'!$D$40,IF($W22="ACA-B",'2020 GTCMHIC Metal Level Plans'!$D$45,IF($W22="MS-1","n/a",IF($W22="MS-2","n/a",IF($W22="MS-3","n/a",IF($W22="MS-4","n/a",IF($W22="MS-5","n/a",IF($W22="MS-6",'2020 Mx Supp Plans'!$N$27,0)))))))))))))))))))))</f>
        <v>242.53</v>
      </c>
      <c r="AC22" s="47">
        <f>IF($W22="ACA-P",'2020 GTCMHIC Metal Level Plans'!$D$26,IF($W22="ACA-G",'2020 GTCMHIC Metal Level Plans'!$F$26,IF($W22="ACA-S",'2020 GTCMHIC Metal Level Plans'!$H$26,IF($W22="ACA-B",'2020 GTCMHIC Metal Level Plans'!$J$26,'Premium Rate Summary - Towns'!AA22+AB22))))</f>
        <v>1943.58</v>
      </c>
      <c r="AD22" s="19"/>
    </row>
    <row r="23" spans="1:31" s="6" customFormat="1" ht="15.95" customHeight="1" x14ac:dyDescent="0.2">
      <c r="A23" s="300" t="s">
        <v>22</v>
      </c>
      <c r="B23" s="328">
        <v>10</v>
      </c>
      <c r="C23" s="155" t="s">
        <v>81</v>
      </c>
      <c r="D23" s="155" t="s">
        <v>91</v>
      </c>
      <c r="E23" s="316">
        <v>40544</v>
      </c>
      <c r="F23" s="295" t="s">
        <v>108</v>
      </c>
      <c r="G23" s="175" t="s">
        <v>85</v>
      </c>
      <c r="H23" s="175" t="s">
        <v>86</v>
      </c>
      <c r="I23" s="175" t="s">
        <v>100</v>
      </c>
      <c r="J23" s="12">
        <v>5</v>
      </c>
      <c r="K23" s="12">
        <v>10</v>
      </c>
      <c r="L23" s="12">
        <v>25</v>
      </c>
      <c r="M23" s="12">
        <v>10</v>
      </c>
      <c r="N23" s="12">
        <v>20</v>
      </c>
      <c r="O23" s="12">
        <v>50</v>
      </c>
      <c r="P23" s="12" t="s">
        <v>39</v>
      </c>
      <c r="Q23" s="177" t="s">
        <v>54</v>
      </c>
      <c r="R23" s="12">
        <v>10</v>
      </c>
      <c r="S23" s="177" t="s">
        <v>23</v>
      </c>
      <c r="T23" s="177" t="s">
        <v>23</v>
      </c>
      <c r="U23" s="12">
        <v>1000</v>
      </c>
      <c r="V23" s="12">
        <v>3000</v>
      </c>
      <c r="W23" s="177" t="s">
        <v>53</v>
      </c>
      <c r="X23" s="48">
        <f>IF($W23="MM1",'2020 GTCMHIC Indemnity Plans'!$D$25,IF($W23="MM2",'2020 GTCMHIC Indemnity Plans'!$F$25,IF($W23="MM3",'2020 GTCMHIC Indemnity Plans'!$H$25,IF($W23="MM5",'2020 GTCMHIC Indemnity Plans'!$J$25,IF($W23="MM6",'2020 GTCMHIC Comprehensive Plan'!$D$25,IF($W23="MM7",'2020 GTCMHIC Indemnity Plans'!$L$25,IF($W23="PPO1",'2020 GTMHIC PPO Plans'!$D$25,IF($W23="PPO2",'2020 GTMHIC PPO Plans'!$F$25,IF($W23="PPO3",'2020 GTMHIC PPO Plans'!$H$25,IF($W23="PPOT",'2020 GTMHIC PPO Plans'!$J$25,IF($W23="ACA-P",'2020 GTCMHIC Metal Level Plans'!$C$29,IF($W23="ACA-G",'2020 GTCMHIC Metal Level Plans'!$C$34,IF($W23="ACA-S",'2020 GTCMHIC Metal Level Plans'!$C$39,IF($W23="ACA-B",'2020 GTCMHIC Metal Level Plans'!$C$44,IF($W23="MS-1",'2020 Mx Supp Plans'!$D$26,IF($W23="MS-2",'2020 Mx Supp Plans'!$F$26,IF($W23="MS-3",'2020 Mx Supp Plans'!$H$26,IF($W23="MS-4",'2020 Mx Supp Plans'!$J$26,IF($W23="MS-5",'2020 Mx Supp Plans'!$L$26," ")))))))))))))))))))</f>
        <v>798.43</v>
      </c>
      <c r="Y23" s="48">
        <f>IF($P23="2T1",'2020 GTCMHIC 2-Tier Rx Plans'!$C$30,IF($P23="2T2",'2020 GTCMHIC 2-Tier Rx Plans'!$D$30,IF($P23="2T3",'2020 GTCMHIC 2-Tier Rx Plans'!$E$30,IF($P23="3T3",'2020 GTCMHIC 3-Tier Rx Plans'!$C$30,IF($P23="3T5a",'2020 GTCMHIC 3-Tier Rx Plans'!$D$30,IF($P23="3T6",'2020 GTCMHIC 3-Tier Rx Plans'!$E$30,IF($P23="3T7",'2020 GTCMHIC 3-Tier Rx Plans'!$F$30,IF($P23="3T9",'2020 GTCMHIC 3-Tier Rx Plans'!$G$30,IF($P23="3T10",'2020 GTCMHIC 3-Tier Rx Plans'!$H$30,IF($P23="3T11",'2020 GTCMHIC 3-Tier Rx Plans'!$I$30,IF($P23="3T13",'2020 GTCMHIC 3-Tier Rx Plans'!$J$30,IF($W23="ACA-P",'2020 GTCMHIC Metal Level Plans'!$C$30,IF($W23="ACA-G",'2020 GTCMHIC Metal Level Plans'!$C$35,IF($W23="ACA-S",'2020 GTCMHIC Metal Level Plans'!$C$40,IF($W23="ACA-B",'2020 GTCMHIC Metal Level Plans'!$C$45,IF($W23="MS-1",'2020 Mx Supp Plans'!$D$27,IF($W23="MS-2",'2020 Mx Supp Plans'!$F$27,IF($W23="MS-3",'2020 Mx Supp Plans'!$H$27,IF($W23="MS-4",'2020 Mx Supp Plans'!$J$27,IF($W23="MS-5",'2020 Mx Supp Plans'!$L$27,IF($W23="MS-6",'2020 Mx Supp Plans'!$N$27,0)))))))))))))))))))))</f>
        <v>277.77999999999997</v>
      </c>
      <c r="Z23" s="48">
        <f>IF($W23="ACA-P",'2020 GTCMHIC Metal Level Plans'!$D$25,IF($W23="ACA-G",'2020 GTCMHIC Metal Level Plans'!$F$25,IF($W23="ACA-S",'2020 GTCMHIC Metal Level Plans'!$H$25,IF($W23="ACA-B",'2020 GTCMHIC Metal Level Plans'!$J$25,'Premium Rate Summary - Towns'!X23+Y23))))</f>
        <v>1076.21</v>
      </c>
      <c r="AA23" s="48">
        <f>IF($W23="MM1",'2020 GTCMHIC Indemnity Plans'!$D$26,IF($W23="MM2",'2020 GTCMHIC Indemnity Plans'!$F$26,IF($W23="MM3",'2020 GTCMHIC Indemnity Plans'!$H$26,IF($W23="MM5",'2020 GTCMHIC Indemnity Plans'!$J$26,IF($W23="MM6",'2020 GTCMHIC Comprehensive Plan'!$D$26,IF($W23="MM7",'2020 GTCMHIC Indemnity Plans'!$L$26,IF($W23="PPO1",'2020 GTMHIC PPO Plans'!$D$26,IF($W23="PPO2",'2020 GTMHIC PPO Plans'!$F$26,IF($W23="PPO3",'2020 GTMHIC PPO Plans'!$H$26,IF($W23="PPOT",'2020 GTMHIC PPO Plans'!$J$26,IF($W23="ACA-P",'2020 GTCMHIC Metal Level Plans'!$D$29,IF($W23="ACA-G",'2020 GTCMHIC Metal Level Plans'!$D$34,IF($W23="ACA-S",'2020 GTCMHIC Metal Level Plans'!$D$39,IF($W23="ACA-B",'2020 GTCMHIC Metal Level Plans'!$D$44,IF($W23="MS-1","n/a",IF($W23="MS-2","n/a",IF($W23="MS-3","n/a",IF($W23="MS-4","n/a",IF($W23="MS-5","n/a"," ")))))))))))))))))))</f>
        <v>1730.52</v>
      </c>
      <c r="AB23" s="48">
        <f>IF($P23="2T1",'2020 GTCMHIC 2-Tier Rx Plans'!$C$31,IF($P23="2T2",'2020 GTCMHIC 2-Tier Rx Plans'!$D$31,IF($P23="2T3",'2020 GTCMHIC 2-Tier Rx Plans'!$E$31,IF($P23="3T3",'2020 GTCMHIC 3-Tier Rx Plans'!$C$31,IF($P23="3T5a",'2020 GTCMHIC 3-Tier Rx Plans'!$D$31,IF($P23="3T6",'2020 GTCMHIC 3-Tier Rx Plans'!$E$31,IF($P23="3T7",'2020 GTCMHIC 3-Tier Rx Plans'!$F$31,IF($P23="3T9",'2020 GTCMHIC 3-Tier Rx Plans'!$G$31,IF($P23="3T10",'2020 GTCMHIC 3-Tier Rx Plans'!$H$31,IF($P23="3T11",'2020 GTCMHIC 3-Tier Rx Plans'!$I$31,IF($P23="3T13",'2020 GTCMHIC 3-Tier Rx Plans'!$J$31,IF($W23="ACA-P",'2020 GTCMHIC Metal Level Plans'!$D$30,IF($W23="ACA-G",'2020 GTCMHIC Metal Level Plans'!$D$35,IF($W23="ACA-S",'2020 GTCMHIC Metal Level Plans'!$D$40,IF($W23="ACA-B",'2020 GTCMHIC Metal Level Plans'!$D$45,IF($W23="MS-1","n/a",IF($W23="MS-2","n/a",IF($W23="MS-3","n/a",IF($W23="MS-4","n/a",IF($W23="MS-5","n/a",IF($W23="MS-6",'2020 Mx Supp Plans'!$N$27,0)))))))))))))))))))))</f>
        <v>602.05999999999995</v>
      </c>
      <c r="AC23" s="48">
        <f>IF($W23="ACA-P",'2020 GTCMHIC Metal Level Plans'!$D$26,IF($W23="ACA-G",'2020 GTCMHIC Metal Level Plans'!$F$26,IF($W23="ACA-S",'2020 GTCMHIC Metal Level Plans'!$H$26,IF($W23="ACA-B",'2020 GTCMHIC Metal Level Plans'!$J$26,'Premium Rate Summary - Towns'!AA23+AB23))))</f>
        <v>2332.58</v>
      </c>
      <c r="AD23" s="19"/>
    </row>
    <row r="24" spans="1:31" s="6" customFormat="1" ht="15.95" customHeight="1" x14ac:dyDescent="0.2">
      <c r="A24" s="300"/>
      <c r="B24" s="328"/>
      <c r="C24" s="155" t="s">
        <v>82</v>
      </c>
      <c r="D24" s="155" t="s">
        <v>91</v>
      </c>
      <c r="E24" s="327"/>
      <c r="F24" s="295"/>
      <c r="G24" s="175" t="s">
        <v>87</v>
      </c>
      <c r="H24" s="175" t="s">
        <v>95</v>
      </c>
      <c r="I24" s="175" t="s">
        <v>100</v>
      </c>
      <c r="J24" s="12">
        <v>5</v>
      </c>
      <c r="K24" s="12">
        <v>10</v>
      </c>
      <c r="L24" s="12">
        <v>25</v>
      </c>
      <c r="M24" s="12">
        <v>10</v>
      </c>
      <c r="N24" s="12">
        <v>20</v>
      </c>
      <c r="O24" s="12">
        <v>50</v>
      </c>
      <c r="P24" s="12" t="s">
        <v>39</v>
      </c>
      <c r="Q24" s="177" t="s">
        <v>54</v>
      </c>
      <c r="R24" s="12">
        <v>10</v>
      </c>
      <c r="S24" s="177" t="s">
        <v>23</v>
      </c>
      <c r="T24" s="177" t="s">
        <v>23</v>
      </c>
      <c r="U24" s="12">
        <v>1000</v>
      </c>
      <c r="V24" s="12">
        <v>3000</v>
      </c>
      <c r="W24" s="177" t="s">
        <v>53</v>
      </c>
      <c r="X24" s="48">
        <f>IF($W24="MM1",'2020 GTCMHIC Indemnity Plans'!$D$25,IF($W24="MM2",'2020 GTCMHIC Indemnity Plans'!$F$25,IF($W24="MM3",'2020 GTCMHIC Indemnity Plans'!$H$25,IF($W24="MM5",'2020 GTCMHIC Indemnity Plans'!$J$25,IF($W24="MM6",'2020 GTCMHIC Comprehensive Plan'!$D$25,IF($W24="MM7",'2020 GTCMHIC Indemnity Plans'!$L$25,IF($W24="PPO1",'2020 GTMHIC PPO Plans'!$D$25,IF($W24="PPO2",'2020 GTMHIC PPO Plans'!$F$25,IF($W24="PPO3",'2020 GTMHIC PPO Plans'!$H$25,IF($W24="PPOT",'2020 GTMHIC PPO Plans'!$J$25,IF($W24="ACA-P",'2020 GTCMHIC Metal Level Plans'!$C$29,IF($W24="ACA-G",'2020 GTCMHIC Metal Level Plans'!$C$34,IF($W24="ACA-S",'2020 GTCMHIC Metal Level Plans'!$C$39,IF($W24="ACA-B",'2020 GTCMHIC Metal Level Plans'!$C$44,IF($W24="MS-1",'2020 Mx Supp Plans'!$D$26,IF($W24="MS-2",'2020 Mx Supp Plans'!$F$26,IF($W24="MS-3",'2020 Mx Supp Plans'!$H$26,IF($W24="MS-4",'2020 Mx Supp Plans'!$J$26,IF($W24="MS-5",'2020 Mx Supp Plans'!$L$26," ")))))))))))))))))))</f>
        <v>798.43</v>
      </c>
      <c r="Y24" s="48">
        <f>IF($P24="2T1",'2020 GTCMHIC 2-Tier Rx Plans'!$C$30,IF($P24="2T2",'2020 GTCMHIC 2-Tier Rx Plans'!$D$30,IF($P24="2T3",'2020 GTCMHIC 2-Tier Rx Plans'!$E$30,IF($P24="3T3",'2020 GTCMHIC 3-Tier Rx Plans'!$C$30,IF($P24="3T5a",'2020 GTCMHIC 3-Tier Rx Plans'!$D$30,IF($P24="3T6",'2020 GTCMHIC 3-Tier Rx Plans'!$E$30,IF($P24="3T7",'2020 GTCMHIC 3-Tier Rx Plans'!$F$30,IF($P24="3T9",'2020 GTCMHIC 3-Tier Rx Plans'!$G$30,IF($P24="3T10",'2020 GTCMHIC 3-Tier Rx Plans'!$H$30,IF($P24="3T11",'2020 GTCMHIC 3-Tier Rx Plans'!$I$30,IF($P24="3T13",'2020 GTCMHIC 3-Tier Rx Plans'!$J$30,IF($W24="ACA-P",'2020 GTCMHIC Metal Level Plans'!$C$30,IF($W24="ACA-G",'2020 GTCMHIC Metal Level Plans'!$C$35,IF($W24="ACA-S",'2020 GTCMHIC Metal Level Plans'!$C$40,IF($W24="ACA-B",'2020 GTCMHIC Metal Level Plans'!$C$45,IF($W24="MS-1",'2020 Mx Supp Plans'!$D$27,IF($W24="MS-2",'2020 Mx Supp Plans'!$F$27,IF($W24="MS-3",'2020 Mx Supp Plans'!$H$27,IF($W24="MS-4",'2020 Mx Supp Plans'!$J$27,IF($W24="MS-5",'2020 Mx Supp Plans'!$L$27,IF($W24="MS-6",'2020 Mx Supp Plans'!$N$27,0)))))))))))))))))))))</f>
        <v>277.77999999999997</v>
      </c>
      <c r="Z24" s="48">
        <f>IF($W24="ACA-P",'2020 GTCMHIC Metal Level Plans'!$D$25,IF($W24="ACA-G",'2020 GTCMHIC Metal Level Plans'!$F$25,IF($W24="ACA-S",'2020 GTCMHIC Metal Level Plans'!$H$25,IF($W24="ACA-B",'2020 GTCMHIC Metal Level Plans'!$J$25,'Premium Rate Summary - Towns'!X24+Y24))))</f>
        <v>1076.21</v>
      </c>
      <c r="AA24" s="48">
        <f>IF($W24="MM1",'2020 GTCMHIC Indemnity Plans'!$D$26,IF($W24="MM2",'2020 GTCMHIC Indemnity Plans'!$F$26,IF($W24="MM3",'2020 GTCMHIC Indemnity Plans'!$H$26,IF($W24="MM5",'2020 GTCMHIC Indemnity Plans'!$J$26,IF($W24="MM6",'2020 GTCMHIC Comprehensive Plan'!$D$26,IF($W24="MM7",'2020 GTCMHIC Indemnity Plans'!$L$26,IF($W24="PPO1",'2020 GTMHIC PPO Plans'!$D$26,IF($W24="PPO2",'2020 GTMHIC PPO Plans'!$F$26,IF($W24="PPO3",'2020 GTMHIC PPO Plans'!$H$26,IF($W24="PPOT",'2020 GTMHIC PPO Plans'!$J$26,IF($W24="ACA-P",'2020 GTCMHIC Metal Level Plans'!$D$29,IF($W24="ACA-G",'2020 GTCMHIC Metal Level Plans'!$D$34,IF($W24="ACA-S",'2020 GTCMHIC Metal Level Plans'!$D$39,IF($W24="ACA-B",'2020 GTCMHIC Metal Level Plans'!$D$44,IF($W24="MS-1","n/a",IF($W24="MS-2","n/a",IF($W24="MS-3","n/a",IF($W24="MS-4","n/a",IF($W24="MS-5","n/a"," ")))))))))))))))))))</f>
        <v>1730.52</v>
      </c>
      <c r="AB24" s="48">
        <f>IF($P24="2T1",'2020 GTCMHIC 2-Tier Rx Plans'!$C$31,IF($P24="2T2",'2020 GTCMHIC 2-Tier Rx Plans'!$D$31,IF($P24="2T3",'2020 GTCMHIC 2-Tier Rx Plans'!$E$31,IF($P24="3T3",'2020 GTCMHIC 3-Tier Rx Plans'!$C$31,IF($P24="3T5a",'2020 GTCMHIC 3-Tier Rx Plans'!$D$31,IF($P24="3T6",'2020 GTCMHIC 3-Tier Rx Plans'!$E$31,IF($P24="3T7",'2020 GTCMHIC 3-Tier Rx Plans'!$F$31,IF($P24="3T9",'2020 GTCMHIC 3-Tier Rx Plans'!$G$31,IF($P24="3T10",'2020 GTCMHIC 3-Tier Rx Plans'!$H$31,IF($P24="3T11",'2020 GTCMHIC 3-Tier Rx Plans'!$I$31,IF($P24="3T13",'2020 GTCMHIC 3-Tier Rx Plans'!$J$31,IF($W24="ACA-P",'2020 GTCMHIC Metal Level Plans'!$D$30,IF($W24="ACA-G",'2020 GTCMHIC Metal Level Plans'!$D$35,IF($W24="ACA-S",'2020 GTCMHIC Metal Level Plans'!$D$40,IF($W24="ACA-B",'2020 GTCMHIC Metal Level Plans'!$D$45,IF($W24="MS-1","n/a",IF($W24="MS-2","n/a",IF($W24="MS-3","n/a",IF($W24="MS-4","n/a",IF($W24="MS-5","n/a",IF($W24="MS-6",'2020 Mx Supp Plans'!$N$27,0)))))))))))))))))))))</f>
        <v>602.05999999999995</v>
      </c>
      <c r="AC24" s="48">
        <f>IF($W24="ACA-P",'2020 GTCMHIC Metal Level Plans'!$D$26,IF($W24="ACA-G",'2020 GTCMHIC Metal Level Plans'!$F$26,IF($W24="ACA-S",'2020 GTCMHIC Metal Level Plans'!$H$26,IF($W24="ACA-B",'2020 GTCMHIC Metal Level Plans'!$J$26,'Premium Rate Summary - Towns'!AA24+AB24))))</f>
        <v>2332.58</v>
      </c>
      <c r="AD24" s="19"/>
    </row>
    <row r="25" spans="1:31" s="6" customFormat="1" ht="15.95" customHeight="1" x14ac:dyDescent="0.2">
      <c r="A25" s="300"/>
      <c r="B25" s="328"/>
      <c r="C25" s="49" t="s">
        <v>228</v>
      </c>
      <c r="D25" s="155" t="s">
        <v>229</v>
      </c>
      <c r="E25" s="327"/>
      <c r="F25" s="295"/>
      <c r="G25" s="175" t="s">
        <v>88</v>
      </c>
      <c r="H25" s="175" t="s">
        <v>94</v>
      </c>
      <c r="I25" s="175" t="s">
        <v>102</v>
      </c>
      <c r="J25" s="12">
        <v>15</v>
      </c>
      <c r="K25" s="12">
        <v>30</v>
      </c>
      <c r="L25" s="12">
        <v>45</v>
      </c>
      <c r="M25" s="12">
        <v>30</v>
      </c>
      <c r="N25" s="12">
        <v>60</v>
      </c>
      <c r="O25" s="12">
        <v>90</v>
      </c>
      <c r="P25" s="177" t="s">
        <v>77</v>
      </c>
      <c r="Q25" s="177" t="s">
        <v>92</v>
      </c>
      <c r="R25" s="12" t="s">
        <v>23</v>
      </c>
      <c r="S25" s="12" t="s">
        <v>23</v>
      </c>
      <c r="T25" s="12" t="s">
        <v>23</v>
      </c>
      <c r="U25" s="12" t="s">
        <v>23</v>
      </c>
      <c r="V25" s="12" t="s">
        <v>23</v>
      </c>
      <c r="W25" s="177" t="s">
        <v>77</v>
      </c>
      <c r="X25" s="48">
        <f>IF($W25="MM1",'2020 GTCMHIC Indemnity Plans'!$D$25,IF($W25="MM2",'2020 GTCMHIC Indemnity Plans'!$F$25,IF($W25="MM3",'2020 GTCMHIC Indemnity Plans'!$H$25,IF($W25="MM5",'2020 GTCMHIC Indemnity Plans'!$J$25,IF($W25="MM6",'2020 GTCMHIC Comprehensive Plan'!$D$25,IF($W25="MM7",'2020 GTCMHIC Indemnity Plans'!$L$25,IF($W25="PPO1",'2020 GTMHIC PPO Plans'!$D$25,IF($W25="PPO2",'2020 GTMHIC PPO Plans'!$F$25,IF($W25="PPO3",'2020 GTMHIC PPO Plans'!$H$25,IF($W25="PPOT",'2020 GTMHIC PPO Plans'!$J$25,IF($W25="ACA-P",'2020 GTCMHIC Metal Level Plans'!$C$29,IF($W25="ACA-G",'2020 GTCMHIC Metal Level Plans'!$C$34,IF($W25="ACA-S",'2020 GTCMHIC Metal Level Plans'!$C$39,IF($W25="ACA-B",'2020 GTCMHIC Metal Level Plans'!$C$44,IF($W25="MS-1",'2020 Mx Supp Plans'!$D$26,IF($W25="MS-2",'2020 Mx Supp Plans'!$F$26,IF($W25="MS-3",'2020 Mx Supp Plans'!$H$26,IF($W25="MS-4",'2020 Mx Supp Plans'!$J$26,IF($W25="MS-5",'2020 Mx Supp Plans'!$L$26," ")))))))))))))))))))</f>
        <v>279.93577500000004</v>
      </c>
      <c r="Y25" s="48">
        <f>IF($P25="2T1",'2020 GTCMHIC 2-Tier Rx Plans'!$C$30,IF($P25="2T2",'2020 GTCMHIC 2-Tier Rx Plans'!$D$30,IF($P25="2T3",'2020 GTCMHIC 2-Tier Rx Plans'!$E$30,IF($P25="3T3",'2020 GTCMHIC 3-Tier Rx Plans'!$C$30,IF($P25="3T5a",'2020 GTCMHIC 3-Tier Rx Plans'!$D$30,IF($P25="3T6",'2020 GTCMHIC 3-Tier Rx Plans'!$E$30,IF($P25="3T7",'2020 GTCMHIC 3-Tier Rx Plans'!$F$30,IF($P25="3T9",'2020 GTCMHIC 3-Tier Rx Plans'!$G$30,IF($P25="3T10",'2020 GTCMHIC 3-Tier Rx Plans'!$H$30,IF($P25="3T11",'2020 GTCMHIC 3-Tier Rx Plans'!$I$30,IF($P25="3T13",'2020 GTCMHIC 3-Tier Rx Plans'!$J$30,IF($W25="ACA-P",'2020 GTCMHIC Metal Level Plans'!$C$30,IF($W25="ACA-G",'2020 GTCMHIC Metal Level Plans'!$C$35,IF($W25="ACA-S",'2020 GTCMHIC Metal Level Plans'!$C$40,IF($W25="ACA-B",'2020 GTCMHIC Metal Level Plans'!$C$45,IF($W25="MS-1",'2020 Mx Supp Plans'!$D$27,IF($W25="MS-2",'2020 Mx Supp Plans'!$F$27,IF($W25="MS-3",'2020 Mx Supp Plans'!$H$27,IF($W25="MS-4",'2020 Mx Supp Plans'!$J$27,IF($W25="MS-5",'2020 Mx Supp Plans'!$L$27,IF($W25="MS-6",'2020 Mx Supp Plans'!$N$27,0)))))))))))))))))))))</f>
        <v>296.07637500000004</v>
      </c>
      <c r="Z25" s="48">
        <f>IF($W25="ACA-P",'2020 GTCMHIC Metal Level Plans'!$D$25,IF($W25="ACA-G",'2020 GTCMHIC Metal Level Plans'!$F$25,IF($W25="ACA-S",'2020 GTCMHIC Metal Level Plans'!$H$25,IF($W25="ACA-B",'2020 GTCMHIC Metal Level Plans'!$J$25,'Premium Rate Summary - Towns'!X25+Y25))))</f>
        <v>576.01215000000002</v>
      </c>
      <c r="AA25" s="48"/>
      <c r="AB25" s="48" t="str">
        <f>IF($P25="2T1",'2020 GTCMHIC 2-Tier Rx Plans'!$C$31,IF($P25="2T2",'2020 GTCMHIC 2-Tier Rx Plans'!$D$31,IF($P25="2T3",'2020 GTCMHIC 2-Tier Rx Plans'!$E$31,IF($P25="3T3",'2020 GTCMHIC 3-Tier Rx Plans'!$C$31,IF($P25="3T5a",'2020 GTCMHIC 3-Tier Rx Plans'!$D$31,IF($P25="3T6",'2020 GTCMHIC 3-Tier Rx Plans'!$E$31,IF($P25="3T7",'2020 GTCMHIC 3-Tier Rx Plans'!$F$31,IF($P25="3T9",'2020 GTCMHIC 3-Tier Rx Plans'!$G$31,IF($P25="3T10",'2020 GTCMHIC 3-Tier Rx Plans'!$H$31,IF($P25="3T11",'2020 GTCMHIC 3-Tier Rx Plans'!$I$31,IF($P25="3T13",'2020 GTCMHIC 3-Tier Rx Plans'!$J$31,IF($W25="ACA-P",'2020 GTCMHIC Metal Level Plans'!$D$30,IF($W25="ACA-G",'2020 GTCMHIC Metal Level Plans'!$D$35,IF($W25="ACA-S",'2020 GTCMHIC Metal Level Plans'!$D$40,IF($W25="ACA-B",'2020 GTCMHIC Metal Level Plans'!$D$45,IF($W25="MS-1","n/a",IF($W25="MS-2","n/a",IF($W25="MS-3","n/a",IF($W25="MS-4","n/a",IF($W25="MS-5","n/a",IF($W25="MS-6",'2020 Mx Supp Plans'!$N$27,0)))))))))))))))))))))</f>
        <v>n/a</v>
      </c>
      <c r="AC25" s="48"/>
      <c r="AD25" s="19"/>
    </row>
    <row r="26" spans="1:31" s="6" customFormat="1" ht="15.95" customHeight="1" x14ac:dyDescent="0.2">
      <c r="A26" s="305" t="s">
        <v>10</v>
      </c>
      <c r="B26" s="215">
        <v>11</v>
      </c>
      <c r="C26" s="146" t="s">
        <v>81</v>
      </c>
      <c r="D26" s="146" t="s">
        <v>362</v>
      </c>
      <c r="E26" s="314">
        <v>40544</v>
      </c>
      <c r="F26" s="317" t="s">
        <v>109</v>
      </c>
      <c r="G26" s="174" t="s">
        <v>85</v>
      </c>
      <c r="H26" s="174" t="s">
        <v>86</v>
      </c>
      <c r="I26" s="174" t="s">
        <v>99</v>
      </c>
      <c r="J26" s="173">
        <v>10</v>
      </c>
      <c r="K26" s="173">
        <v>25</v>
      </c>
      <c r="L26" s="173">
        <v>40</v>
      </c>
      <c r="M26" s="173">
        <v>20</v>
      </c>
      <c r="N26" s="173">
        <v>50</v>
      </c>
      <c r="O26" s="173">
        <v>80</v>
      </c>
      <c r="P26" s="173" t="s">
        <v>42</v>
      </c>
      <c r="Q26" s="176" t="s">
        <v>54</v>
      </c>
      <c r="R26" s="173">
        <v>15</v>
      </c>
      <c r="S26" s="173" t="s">
        <v>23</v>
      </c>
      <c r="T26" s="173" t="s">
        <v>23</v>
      </c>
      <c r="U26" s="173">
        <v>1500</v>
      </c>
      <c r="V26" s="173">
        <v>4500</v>
      </c>
      <c r="W26" s="176" t="s">
        <v>33</v>
      </c>
      <c r="X26" s="47">
        <f>IF($W26="MM1",'2020 GTCMHIC Indemnity Plans'!$D$25,IF($W26="MM2",'2020 GTCMHIC Indemnity Plans'!$F$25,IF($W26="MM3",'2020 GTCMHIC Indemnity Plans'!$H$25,IF($W26="MM5",'2020 GTCMHIC Indemnity Plans'!$J$25,IF($W26="MM6",'2020 GTCMHIC Comprehensive Plan'!$D$25,IF($W26="MM7",'2020 GTCMHIC Indemnity Plans'!$L$25,IF($W26="PPO1",'2020 GTMHIC PPO Plans'!$D$25,IF($W26="PPO2",'2020 GTMHIC PPO Plans'!$F$25,IF($W26="PPO3",'2020 GTMHIC PPO Plans'!$H$25,IF($W26="PPOT",'2020 GTMHIC PPO Plans'!$J$25,IF($W26="ACA-P",'2020 GTCMHIC Metal Level Plans'!$C$29,IF($W26="ACA-G",'2020 GTCMHIC Metal Level Plans'!$C$34,IF($W26="ACA-S",'2020 GTCMHIC Metal Level Plans'!$C$39,IF($W26="ACA-B",'2020 GTCMHIC Metal Level Plans'!$C$44,IF($W26="MS-1",'2020 Mx Supp Plans'!$D$26,IF($W26="MS-2",'2020 Mx Supp Plans'!$F$26,IF($W26="MS-3",'2020 Mx Supp Plans'!$H$26,IF($W26="MS-4",'2020 Mx Supp Plans'!$J$26,IF($W26="MS-5",'2020 Mx Supp Plans'!$L$26," ")))))))))))))))))))</f>
        <v>761.37</v>
      </c>
      <c r="Y26" s="47">
        <f>IF($P26="2T1",'2020 GTCMHIC 2-Tier Rx Plans'!$C$30,IF($P26="2T2",'2020 GTCMHIC 2-Tier Rx Plans'!$D$30,IF($P26="2T3",'2020 GTCMHIC 2-Tier Rx Plans'!$E$30,IF($P26="3T3",'2020 GTCMHIC 3-Tier Rx Plans'!$C$30,IF($P26="3T5a",'2020 GTCMHIC 3-Tier Rx Plans'!$D$30,IF($P26="3T6",'2020 GTCMHIC 3-Tier Rx Plans'!$E$30,IF($P26="3T7",'2020 GTCMHIC 3-Tier Rx Plans'!$F$30,IF($P26="3T9",'2020 GTCMHIC 3-Tier Rx Plans'!$G$30,IF($P26="3T10",'2020 GTCMHIC 3-Tier Rx Plans'!$H$30,IF($P26="3T11",'2020 GTCMHIC 3-Tier Rx Plans'!$I$30,IF($P26="3T13",'2020 GTCMHIC 3-Tier Rx Plans'!$J$30,IF($W26="ACA-P",'2020 GTCMHIC Metal Level Plans'!$C$30,IF($W26="ACA-G",'2020 GTCMHIC Metal Level Plans'!$C$35,IF($W26="ACA-S",'2020 GTCMHIC Metal Level Plans'!$C$40,IF($W26="ACA-B",'2020 GTCMHIC Metal Level Plans'!$C$45,IF($W26="MS-1",'2020 Mx Supp Plans'!$D$27,IF($W26="MS-2",'2020 Mx Supp Plans'!$F$27,IF($W26="MS-3",'2020 Mx Supp Plans'!$H$27,IF($W26="MS-4",'2020 Mx Supp Plans'!$J$27,IF($W26="MS-5",'2020 Mx Supp Plans'!$L$27,IF($W26="MS-6",'2020 Mx Supp Plans'!$N$27,0)))))))))))))))))))))</f>
        <v>165.28</v>
      </c>
      <c r="Z26" s="47">
        <f>IF($W26="ACA-P",'2020 GTCMHIC Metal Level Plans'!$D$25,IF($W26="ACA-G",'2020 GTCMHIC Metal Level Plans'!$F$25,IF($W26="ACA-S",'2020 GTCMHIC Metal Level Plans'!$H$25,IF($W26="ACA-B",'2020 GTCMHIC Metal Level Plans'!$J$25,'Premium Rate Summary - Towns'!X26+Y26))))</f>
        <v>926.65</v>
      </c>
      <c r="AA26" s="47">
        <f>IF($W26="MM1",'2020 GTCMHIC Indemnity Plans'!$D$26,IF($W26="MM2",'2020 GTCMHIC Indemnity Plans'!$F$26,IF($W26="MM3",'2020 GTCMHIC Indemnity Plans'!$H$26,IF($W26="MM5",'2020 GTCMHIC Indemnity Plans'!$J$26,IF($W26="MM6",'2020 GTCMHIC Comprehensive Plan'!$D$26,IF($W26="MM7",'2020 GTCMHIC Indemnity Plans'!$L$26,IF($W26="PPO1",'2020 GTMHIC PPO Plans'!$D$26,IF($W26="PPO2",'2020 GTMHIC PPO Plans'!$F$26,IF($W26="PPO3",'2020 GTMHIC PPO Plans'!$H$26,IF($W26="PPOT",'2020 GTMHIC PPO Plans'!$J$26,IF($W26="ACA-P",'2020 GTCMHIC Metal Level Plans'!$D$29,IF($W26="ACA-G",'2020 GTCMHIC Metal Level Plans'!$D$34,IF($W26="ACA-S",'2020 GTCMHIC Metal Level Plans'!$D$39,IF($W26="ACA-B",'2020 GTCMHIC Metal Level Plans'!$D$44,IF($W26="MS-1","n/a",IF($W26="MS-2","n/a",IF($W26="MS-3","n/a",IF($W26="MS-4","n/a",IF($W26="MS-5","n/a"," ")))))))))))))))))))</f>
        <v>1647.96</v>
      </c>
      <c r="AB26" s="47">
        <f>IF($P26="2T1",'2020 GTCMHIC 2-Tier Rx Plans'!$C$31,IF($P26="2T2",'2020 GTCMHIC 2-Tier Rx Plans'!$D$31,IF($P26="2T3",'2020 GTCMHIC 2-Tier Rx Plans'!$E$31,IF($P26="3T3",'2020 GTCMHIC 3-Tier Rx Plans'!$C$31,IF($P26="3T5a",'2020 GTCMHIC 3-Tier Rx Plans'!$D$31,IF($P26="3T6",'2020 GTCMHIC 3-Tier Rx Plans'!$E$31,IF($P26="3T7",'2020 GTCMHIC 3-Tier Rx Plans'!$F$31,IF($P26="3T9",'2020 GTCMHIC 3-Tier Rx Plans'!$G$31,IF($P26="3T10",'2020 GTCMHIC 3-Tier Rx Plans'!$H$31,IF($P26="3T11",'2020 GTCMHIC 3-Tier Rx Plans'!$I$31,IF($P26="3T13",'2020 GTCMHIC 3-Tier Rx Plans'!$J$31,IF($W26="ACA-P",'2020 GTCMHIC Metal Level Plans'!$D$30,IF($W26="ACA-G",'2020 GTCMHIC Metal Level Plans'!$D$35,IF($W26="ACA-S",'2020 GTCMHIC Metal Level Plans'!$D$40,IF($W26="ACA-B",'2020 GTCMHIC Metal Level Plans'!$D$45,IF($W26="MS-1","n/a",IF($W26="MS-2","n/a",IF($W26="MS-3","n/a",IF($W26="MS-4","n/a",IF($W26="MS-5","n/a",IF($W26="MS-6",'2020 Mx Supp Plans'!$N$27,0)))))))))))))))))))))</f>
        <v>358.25</v>
      </c>
      <c r="AC26" s="47">
        <f>IF($W26="ACA-P",'2020 GTCMHIC Metal Level Plans'!$D$26,IF($W26="ACA-G",'2020 GTCMHIC Metal Level Plans'!$F$26,IF($W26="ACA-S",'2020 GTCMHIC Metal Level Plans'!$H$26,IF($W26="ACA-B",'2020 GTCMHIC Metal Level Plans'!$J$26,'Premium Rate Summary - Towns'!AA26+AB26))))</f>
        <v>2006.21</v>
      </c>
      <c r="AD26" s="19"/>
    </row>
    <row r="27" spans="1:31" s="6" customFormat="1" ht="15.95" customHeight="1" x14ac:dyDescent="0.2">
      <c r="A27" s="305"/>
      <c r="B27" s="215"/>
      <c r="C27" s="146" t="s">
        <v>82</v>
      </c>
      <c r="D27" s="146" t="s">
        <v>362</v>
      </c>
      <c r="E27" s="315"/>
      <c r="F27" s="317"/>
      <c r="G27" s="174" t="s">
        <v>87</v>
      </c>
      <c r="H27" s="174" t="s">
        <v>95</v>
      </c>
      <c r="I27" s="174" t="s">
        <v>99</v>
      </c>
      <c r="J27" s="173">
        <v>10</v>
      </c>
      <c r="K27" s="173">
        <v>25</v>
      </c>
      <c r="L27" s="173">
        <v>40</v>
      </c>
      <c r="M27" s="173">
        <v>20</v>
      </c>
      <c r="N27" s="173">
        <v>50</v>
      </c>
      <c r="O27" s="173">
        <v>80</v>
      </c>
      <c r="P27" s="173" t="s">
        <v>42</v>
      </c>
      <c r="Q27" s="176" t="s">
        <v>54</v>
      </c>
      <c r="R27" s="173">
        <v>15</v>
      </c>
      <c r="S27" s="173" t="s">
        <v>23</v>
      </c>
      <c r="T27" s="173" t="s">
        <v>23</v>
      </c>
      <c r="U27" s="173">
        <v>1500</v>
      </c>
      <c r="V27" s="173">
        <v>4500</v>
      </c>
      <c r="W27" s="176" t="s">
        <v>33</v>
      </c>
      <c r="X27" s="47">
        <f>IF($W27="MM1",'2020 GTCMHIC Indemnity Plans'!$D$25,IF($W27="MM2",'2020 GTCMHIC Indemnity Plans'!$F$25,IF($W27="MM3",'2020 GTCMHIC Indemnity Plans'!$H$25,IF($W27="MM5",'2020 GTCMHIC Indemnity Plans'!$J$25,IF($W27="MM6",'2020 GTCMHIC Comprehensive Plan'!$D$25,IF($W27="MM7",'2020 GTCMHIC Indemnity Plans'!$L$25,IF($W27="PPO1",'2020 GTMHIC PPO Plans'!$D$25,IF($W27="PPO2",'2020 GTMHIC PPO Plans'!$F$25,IF($W27="PPO3",'2020 GTMHIC PPO Plans'!$H$25,IF($W27="PPOT",'2020 GTMHIC PPO Plans'!$J$25,IF($W27="ACA-P",'2020 GTCMHIC Metal Level Plans'!$C$29,IF($W27="ACA-G",'2020 GTCMHIC Metal Level Plans'!$C$34,IF($W27="ACA-S",'2020 GTCMHIC Metal Level Plans'!$C$39,IF($W27="ACA-B",'2020 GTCMHIC Metal Level Plans'!$C$44,IF($W27="MS-1",'2020 Mx Supp Plans'!$D$26,IF($W27="MS-2",'2020 Mx Supp Plans'!$F$26,IF($W27="MS-3",'2020 Mx Supp Plans'!$H$26,IF($W27="MS-4",'2020 Mx Supp Plans'!$J$26,IF($W27="MS-5",'2020 Mx Supp Plans'!$L$26," ")))))))))))))))))))</f>
        <v>761.37</v>
      </c>
      <c r="Y27" s="47">
        <f>IF($P27="2T1",'2020 GTCMHIC 2-Tier Rx Plans'!$C$30,IF($P27="2T2",'2020 GTCMHIC 2-Tier Rx Plans'!$D$30,IF($P27="2T3",'2020 GTCMHIC 2-Tier Rx Plans'!$E$30,IF($P27="3T3",'2020 GTCMHIC 3-Tier Rx Plans'!$C$30,IF($P27="3T5a",'2020 GTCMHIC 3-Tier Rx Plans'!$D$30,IF($P27="3T6",'2020 GTCMHIC 3-Tier Rx Plans'!$E$30,IF($P27="3T7",'2020 GTCMHIC 3-Tier Rx Plans'!$F$30,IF($P27="3T9",'2020 GTCMHIC 3-Tier Rx Plans'!$G$30,IF($P27="3T10",'2020 GTCMHIC 3-Tier Rx Plans'!$H$30,IF($P27="3T11",'2020 GTCMHIC 3-Tier Rx Plans'!$I$30,IF($P27="3T13",'2020 GTCMHIC 3-Tier Rx Plans'!$J$30,IF($W27="ACA-P",'2020 GTCMHIC Metal Level Plans'!$C$30,IF($W27="ACA-G",'2020 GTCMHIC Metal Level Plans'!$C$35,IF($W27="ACA-S",'2020 GTCMHIC Metal Level Plans'!$C$40,IF($W27="ACA-B",'2020 GTCMHIC Metal Level Plans'!$C$45,IF($W27="MS-1",'2020 Mx Supp Plans'!$D$27,IF($W27="MS-2",'2020 Mx Supp Plans'!$F$27,IF($W27="MS-3",'2020 Mx Supp Plans'!$H$27,IF($W27="MS-4",'2020 Mx Supp Plans'!$J$27,IF($W27="MS-5",'2020 Mx Supp Plans'!$L$27,IF($W27="MS-6",'2020 Mx Supp Plans'!$N$27,0)))))))))))))))))))))</f>
        <v>165.28</v>
      </c>
      <c r="Z27" s="47">
        <f>IF($W27="ACA-P",'2020 GTCMHIC Metal Level Plans'!$D$25,IF($W27="ACA-G",'2020 GTCMHIC Metal Level Plans'!$F$25,IF($W27="ACA-S",'2020 GTCMHIC Metal Level Plans'!$H$25,IF($W27="ACA-B",'2020 GTCMHIC Metal Level Plans'!$J$25,'Premium Rate Summary - Towns'!X27+Y27))))</f>
        <v>926.65</v>
      </c>
      <c r="AA27" s="47">
        <f>IF($W27="MM1",'2020 GTCMHIC Indemnity Plans'!$D$26,IF($W27="MM2",'2020 GTCMHIC Indemnity Plans'!$F$26,IF($W27="MM3",'2020 GTCMHIC Indemnity Plans'!$H$26,IF($W27="MM5",'2020 GTCMHIC Indemnity Plans'!$J$26,IF($W27="MM6",'2020 GTCMHIC Comprehensive Plan'!$D$26,IF($W27="MM7",'2020 GTCMHIC Indemnity Plans'!$L$26,IF($W27="PPO1",'2020 GTMHIC PPO Plans'!$D$26,IF($W27="PPO2",'2020 GTMHIC PPO Plans'!$F$26,IF($W27="PPO3",'2020 GTMHIC PPO Plans'!$H$26,IF($W27="PPOT",'2020 GTMHIC PPO Plans'!$J$26,IF($W27="ACA-P",'2020 GTCMHIC Metal Level Plans'!$D$29,IF($W27="ACA-G",'2020 GTCMHIC Metal Level Plans'!$D$34,IF($W27="ACA-S",'2020 GTCMHIC Metal Level Plans'!$D$39,IF($W27="ACA-B",'2020 GTCMHIC Metal Level Plans'!$D$44,IF($W27="MS-1","n/a",IF($W27="MS-2","n/a",IF($W27="MS-3","n/a",IF($W27="MS-4","n/a",IF($W27="MS-5","n/a"," ")))))))))))))))))))</f>
        <v>1647.96</v>
      </c>
      <c r="AB27" s="47">
        <f>IF($P27="2T1",'2020 GTCMHIC 2-Tier Rx Plans'!$C$31,IF($P27="2T2",'2020 GTCMHIC 2-Tier Rx Plans'!$D$31,IF($P27="2T3",'2020 GTCMHIC 2-Tier Rx Plans'!$E$31,IF($P27="3T3",'2020 GTCMHIC 3-Tier Rx Plans'!$C$31,IF($P27="3T5a",'2020 GTCMHIC 3-Tier Rx Plans'!$D$31,IF($P27="3T6",'2020 GTCMHIC 3-Tier Rx Plans'!$E$31,IF($P27="3T7",'2020 GTCMHIC 3-Tier Rx Plans'!$F$31,IF($P27="3T9",'2020 GTCMHIC 3-Tier Rx Plans'!$G$31,IF($P27="3T10",'2020 GTCMHIC 3-Tier Rx Plans'!$H$31,IF($P27="3T11",'2020 GTCMHIC 3-Tier Rx Plans'!$I$31,IF($P27="3T13",'2020 GTCMHIC 3-Tier Rx Plans'!$J$31,IF($W27="ACA-P",'2020 GTCMHIC Metal Level Plans'!$D$30,IF($W27="ACA-G",'2020 GTCMHIC Metal Level Plans'!$D$35,IF($W27="ACA-S",'2020 GTCMHIC Metal Level Plans'!$D$40,IF($W27="ACA-B",'2020 GTCMHIC Metal Level Plans'!$D$45,IF($W27="MS-1","n/a",IF($W27="MS-2","n/a",IF($W27="MS-3","n/a",IF($W27="MS-4","n/a",IF($W27="MS-5","n/a",IF($W27="MS-6",'2020 Mx Supp Plans'!$N$27,0)))))))))))))))))))))</f>
        <v>358.25</v>
      </c>
      <c r="AC27" s="47">
        <f>IF($W27="ACA-P",'2020 GTCMHIC Metal Level Plans'!$D$26,IF($W27="ACA-G",'2020 GTCMHIC Metal Level Plans'!$F$26,IF($W27="ACA-S",'2020 GTCMHIC Metal Level Plans'!$H$26,IF($W27="ACA-B",'2020 GTCMHIC Metal Level Plans'!$J$26,'Premium Rate Summary - Towns'!AA27+AB27))))</f>
        <v>2006.21</v>
      </c>
      <c r="AD27" s="19"/>
    </row>
    <row r="28" spans="1:31" s="6" customFormat="1" ht="15.95" customHeight="1" x14ac:dyDescent="0.2">
      <c r="A28" s="305"/>
      <c r="B28" s="215"/>
      <c r="C28" s="146" t="s">
        <v>363</v>
      </c>
      <c r="D28" s="146" t="s">
        <v>92</v>
      </c>
      <c r="E28" s="315"/>
      <c r="F28" s="317"/>
      <c r="G28" s="174" t="s">
        <v>160</v>
      </c>
      <c r="H28" s="174" t="s">
        <v>94</v>
      </c>
      <c r="I28" s="174" t="s">
        <v>102</v>
      </c>
      <c r="J28" s="173">
        <v>10</v>
      </c>
      <c r="K28" s="173">
        <v>25</v>
      </c>
      <c r="L28" s="173">
        <v>40</v>
      </c>
      <c r="M28" s="173">
        <v>20</v>
      </c>
      <c r="N28" s="173">
        <v>50</v>
      </c>
      <c r="O28" s="173">
        <v>80</v>
      </c>
      <c r="P28" s="173" t="s">
        <v>76</v>
      </c>
      <c r="Q28" s="176" t="s">
        <v>92</v>
      </c>
      <c r="R28" s="173" t="s">
        <v>23</v>
      </c>
      <c r="S28" s="173" t="s">
        <v>23</v>
      </c>
      <c r="T28" s="173" t="s">
        <v>23</v>
      </c>
      <c r="U28" s="173" t="s">
        <v>23</v>
      </c>
      <c r="V28" s="173" t="s">
        <v>23</v>
      </c>
      <c r="W28" s="176" t="s">
        <v>76</v>
      </c>
      <c r="X28" s="47">
        <f>IF($W28="MM1",'2020 GTCMHIC Indemnity Plans'!$D$25,IF($W28="MM2",'2020 GTCMHIC Indemnity Plans'!$F$25,IF($W28="MM3",'2020 GTCMHIC Indemnity Plans'!$H$25,IF($W28="MM5",'2020 GTCMHIC Indemnity Plans'!$J$25,IF($W28="MM6",'2020 GTCMHIC Comprehensive Plan'!$D$25,IF($W28="MM7",'2020 GTCMHIC Indemnity Plans'!$L$25,IF($W28="PPO1",'2020 GTMHIC PPO Plans'!$D$25,IF($W28="PPO2",'2020 GTMHIC PPO Plans'!$F$25,IF($W28="PPO3",'2020 GTMHIC PPO Plans'!$H$25,IF($W28="PPOT",'2020 GTMHIC PPO Plans'!$J$25,IF($W28="ACA-P",'2020 GTCMHIC Metal Level Plans'!$C$29,IF($W28="ACA-G",'2020 GTCMHIC Metal Level Plans'!$C$34,IF($W28="ACA-S",'2020 GTCMHIC Metal Level Plans'!$C$39,IF($W28="ACA-B",'2020 GTCMHIC Metal Level Plans'!$C$44,IF($W28="MS-1",'2020 Mx Supp Plans'!$D$26,IF($W28="MS-2",'2020 Mx Supp Plans'!$F$26,IF($W28="MS-3",'2020 Mx Supp Plans'!$H$26,IF($W28="MS-4",'2020 Mx Supp Plans'!$J$26,IF($W28="MS-5",'2020 Mx Supp Plans'!$L$26," ")))))))))))))))))))</f>
        <v>279.93577500000004</v>
      </c>
      <c r="Y28" s="47">
        <f>IF($P28="2T1",'2020 GTCMHIC 2-Tier Rx Plans'!$C$30,IF($P28="2T2",'2020 GTCMHIC 2-Tier Rx Plans'!$D$30,IF($P28="2T3",'2020 GTCMHIC 2-Tier Rx Plans'!$E$30,IF($P28="3T3",'2020 GTCMHIC 3-Tier Rx Plans'!$C$30,IF($P28="3T5a",'2020 GTCMHIC 3-Tier Rx Plans'!$D$30,IF($P28="3T6",'2020 GTCMHIC 3-Tier Rx Plans'!$E$30,IF($P28="3T7",'2020 GTCMHIC 3-Tier Rx Plans'!$F$30,IF($P28="3T9",'2020 GTCMHIC 3-Tier Rx Plans'!$G$30,IF($P28="3T10",'2020 GTCMHIC 3-Tier Rx Plans'!$H$30,IF($P28="3T11",'2020 GTCMHIC 3-Tier Rx Plans'!$I$30,IF($P28="3T13",'2020 GTCMHIC 3-Tier Rx Plans'!$J$30,IF($W28="ACA-P",'2020 GTCMHIC Metal Level Plans'!$C$30,IF($W28="ACA-G",'2020 GTCMHIC Metal Level Plans'!$C$35,IF($W28="ACA-S",'2020 GTCMHIC Metal Level Plans'!$C$40,IF($W28="ACA-B",'2020 GTCMHIC Metal Level Plans'!$C$45,IF($W28="MS-1",'2020 Mx Supp Plans'!$D$27,IF($W28="MS-2",'2020 Mx Supp Plans'!$F$27,IF($W28="MS-3",'2020 Mx Supp Plans'!$H$27,IF($W28="MS-4",'2020 Mx Supp Plans'!$J$27,IF($W28="MS-5",'2020 Mx Supp Plans'!$L$27,IF($W28="MS-6",'2020 Mx Supp Plans'!$N$27,0)))))))))))))))))))))</f>
        <v>433.66837500000008</v>
      </c>
      <c r="Z28" s="47">
        <f>IF($W28="ACA-P",'2020 GTCMHIC Metal Level Plans'!$D$25,IF($W28="ACA-G",'2020 GTCMHIC Metal Level Plans'!$F$25,IF($W28="ACA-S",'2020 GTCMHIC Metal Level Plans'!$H$25,IF($W28="ACA-B",'2020 GTCMHIC Metal Level Plans'!$J$25,'Premium Rate Summary - Towns'!X28+Y28))))</f>
        <v>713.60415000000012</v>
      </c>
      <c r="AA28" s="47"/>
      <c r="AB28" s="47" t="str">
        <f>IF($P28="2T1",'2020 GTCMHIC 2-Tier Rx Plans'!$C$31,IF($P28="2T2",'2020 GTCMHIC 2-Tier Rx Plans'!$D$31,IF($P28="2T3",'2020 GTCMHIC 2-Tier Rx Plans'!$E$31,IF($P28="3T3",'2020 GTCMHIC 3-Tier Rx Plans'!$C$31,IF($P28="3T5a",'2020 GTCMHIC 3-Tier Rx Plans'!$D$31,IF($P28="3T6",'2020 GTCMHIC 3-Tier Rx Plans'!$E$31,IF($P28="3T7",'2020 GTCMHIC 3-Tier Rx Plans'!$F$31,IF($P28="3T9",'2020 GTCMHIC 3-Tier Rx Plans'!$G$31,IF($P28="3T10",'2020 GTCMHIC 3-Tier Rx Plans'!$H$31,IF($P28="3T11",'2020 GTCMHIC 3-Tier Rx Plans'!$I$31,IF($P28="3T13",'2020 GTCMHIC 3-Tier Rx Plans'!$J$31,IF($W28="ACA-P",'2020 GTCMHIC Metal Level Plans'!$D$30,IF($W28="ACA-G",'2020 GTCMHIC Metal Level Plans'!$D$35,IF($W28="ACA-S",'2020 GTCMHIC Metal Level Plans'!$D$40,IF($W28="ACA-B",'2020 GTCMHIC Metal Level Plans'!$D$45,IF($W28="MS-1","n/a",IF($W28="MS-2","n/a",IF($W28="MS-3","n/a",IF($W28="MS-4","n/a",IF($W28="MS-5","n/a",IF($W28="MS-6",'2020 Mx Supp Plans'!$N$27,0)))))))))))))))))))))</f>
        <v>n/a</v>
      </c>
      <c r="AC28" s="47"/>
      <c r="AD28" s="19"/>
    </row>
    <row r="29" spans="1:31" s="6" customFormat="1" ht="15.95" customHeight="1" x14ac:dyDescent="0.2">
      <c r="A29" s="300" t="s">
        <v>17</v>
      </c>
      <c r="B29" s="328">
        <v>12</v>
      </c>
      <c r="C29" s="155" t="s">
        <v>81</v>
      </c>
      <c r="D29" s="155" t="s">
        <v>361</v>
      </c>
      <c r="E29" s="316">
        <v>40544</v>
      </c>
      <c r="F29" s="295" t="s">
        <v>110</v>
      </c>
      <c r="G29" s="175" t="s">
        <v>85</v>
      </c>
      <c r="H29" s="175" t="s">
        <v>86</v>
      </c>
      <c r="I29" s="175" t="s">
        <v>107</v>
      </c>
      <c r="J29" s="13">
        <v>0.2</v>
      </c>
      <c r="K29" s="13">
        <v>0.3</v>
      </c>
      <c r="L29" s="13">
        <v>0.5</v>
      </c>
      <c r="M29" s="13">
        <v>0.2</v>
      </c>
      <c r="N29" s="13">
        <v>0.3</v>
      </c>
      <c r="O29" s="13">
        <v>0.5</v>
      </c>
      <c r="P29" s="12" t="s">
        <v>45</v>
      </c>
      <c r="Q29" s="177" t="s">
        <v>47</v>
      </c>
      <c r="R29" s="12" t="s">
        <v>23</v>
      </c>
      <c r="S29" s="12">
        <v>100</v>
      </c>
      <c r="T29" s="12">
        <v>300</v>
      </c>
      <c r="U29" s="12">
        <v>400</v>
      </c>
      <c r="V29" s="12">
        <v>1200</v>
      </c>
      <c r="W29" s="177" t="s">
        <v>37</v>
      </c>
      <c r="X29" s="48">
        <f>IF($W29="MM1",'2020 GTCMHIC Indemnity Plans'!$D$25,IF($W29="MM2",'2020 GTCMHIC Indemnity Plans'!$F$25,IF($W29="MM3",'2020 GTCMHIC Indemnity Plans'!$H$25,IF($W29="MM5",'2020 GTCMHIC Indemnity Plans'!$J$25,IF($W29="MM6",'2020 GTCMHIC Comprehensive Plan'!$D$25,IF($W29="MM7",'2020 GTCMHIC Indemnity Plans'!$L$25,IF($W29="PPO1",'2020 GTMHIC PPO Plans'!$D$25,IF($W29="PPO2",'2020 GTMHIC PPO Plans'!$F$25,IF($W29="PPO3",'2020 GTMHIC PPO Plans'!$H$25,IF($W29="PPOT",'2020 GTMHIC PPO Plans'!$J$25,IF($W29="ACA-P",'2020 GTCMHIC Metal Level Plans'!$C$29,IF($W29="ACA-G",'2020 GTCMHIC Metal Level Plans'!$C$34,IF($W29="ACA-S",'2020 GTCMHIC Metal Level Plans'!$C$39,IF($W29="ACA-B",'2020 GTCMHIC Metal Level Plans'!$C$44,IF($W29="MS-1",'2020 Mx Supp Plans'!$D$26,IF($W29="MS-2",'2020 Mx Supp Plans'!$F$26,IF($W29="MS-3",'2020 Mx Supp Plans'!$H$26,IF($W29="MS-4",'2020 Mx Supp Plans'!$J$26,IF($W29="MS-5",'2020 Mx Supp Plans'!$L$26," ")))))))))))))))))))</f>
        <v>787.82</v>
      </c>
      <c r="Y29" s="48">
        <f>IF($P29="2T1",'2020 GTCMHIC 2-Tier Rx Plans'!$C$30,IF($P29="2T2",'2020 GTCMHIC 2-Tier Rx Plans'!$D$30,IF($P29="2T3",'2020 GTCMHIC 2-Tier Rx Plans'!$E$30,IF($P29="3T3",'2020 GTCMHIC 3-Tier Rx Plans'!$C$30,IF($P29="3T5a",'2020 GTCMHIC 3-Tier Rx Plans'!$D$30,IF($P29="3T6",'2020 GTCMHIC 3-Tier Rx Plans'!$E$30,IF($P29="3T7",'2020 GTCMHIC 3-Tier Rx Plans'!$F$30,IF($P29="3T9",'2020 GTCMHIC 3-Tier Rx Plans'!$G$30,IF($P29="3T10",'2020 GTCMHIC 3-Tier Rx Plans'!$H$30,IF($P29="3T11",'2020 GTCMHIC 3-Tier Rx Plans'!$I$30,IF($P29="3T13",'2020 GTCMHIC 3-Tier Rx Plans'!$J$30,IF($W29="ACA-P",'2020 GTCMHIC Metal Level Plans'!$C$30,IF($W29="ACA-G",'2020 GTCMHIC Metal Level Plans'!$C$35,IF($W29="ACA-S",'2020 GTCMHIC Metal Level Plans'!$C$40,IF($W29="ACA-B",'2020 GTCMHIC Metal Level Plans'!$C$45,IF($W29="MS-1",'2020 Mx Supp Plans'!$D$27,IF($W29="MS-2",'2020 Mx Supp Plans'!$F$27,IF($W29="MS-3",'2020 Mx Supp Plans'!$H$27,IF($W29="MS-4",'2020 Mx Supp Plans'!$J$27,IF($W29="MS-5",'2020 Mx Supp Plans'!$L$27,IF($W29="MS-6",'2020 Mx Supp Plans'!$N$27,0)))))))))))))))))))))</f>
        <v>111.91</v>
      </c>
      <c r="Z29" s="48">
        <f>IF($W29="ACA-P",'2020 GTCMHIC Metal Level Plans'!$D$25,IF($W29="ACA-G",'2020 GTCMHIC Metal Level Plans'!$F$25,IF($W29="ACA-S",'2020 GTCMHIC Metal Level Plans'!$H$25,IF($W29="ACA-B",'2020 GTCMHIC Metal Level Plans'!$J$25,'Premium Rate Summary - Towns'!X29+Y29))))</f>
        <v>899.73</v>
      </c>
      <c r="AA29" s="48">
        <f>IF($W29="MM1",'2020 GTCMHIC Indemnity Plans'!$D$26,IF($W29="MM2",'2020 GTCMHIC Indemnity Plans'!$F$26,IF($W29="MM3",'2020 GTCMHIC Indemnity Plans'!$H$26,IF($W29="MM5",'2020 GTCMHIC Indemnity Plans'!$J$26,IF($W29="MM6",'2020 GTCMHIC Comprehensive Plan'!$D$26,IF($W29="MM7",'2020 GTCMHIC Indemnity Plans'!$L$26,IF($W29="PPO1",'2020 GTMHIC PPO Plans'!$D$26,IF($W29="PPO2",'2020 GTMHIC PPO Plans'!$F$26,IF($W29="PPO3",'2020 GTMHIC PPO Plans'!$H$26,IF($W29="PPOT",'2020 GTMHIC PPO Plans'!$J$26,IF($W29="ACA-P",'2020 GTCMHIC Metal Level Plans'!$D$29,IF($W29="ACA-G",'2020 GTCMHIC Metal Level Plans'!$D$34,IF($W29="ACA-S",'2020 GTCMHIC Metal Level Plans'!$D$39,IF($W29="ACA-B",'2020 GTCMHIC Metal Level Plans'!$D$44,IF($W29="MS-1","n/a",IF($W29="MS-2","n/a",IF($W29="MS-3","n/a",IF($W29="MS-4","n/a",IF($W29="MS-5","n/a"," ")))))))))))))))))))</f>
        <v>1701.05</v>
      </c>
      <c r="AB29" s="48">
        <f>IF($P29="2T1",'2020 GTCMHIC 2-Tier Rx Plans'!$C$31,IF($P29="2T2",'2020 GTCMHIC 2-Tier Rx Plans'!$D$31,IF($P29="2T3",'2020 GTCMHIC 2-Tier Rx Plans'!$E$31,IF($P29="3T3",'2020 GTCMHIC 3-Tier Rx Plans'!$C$31,IF($P29="3T5a",'2020 GTCMHIC 3-Tier Rx Plans'!$D$31,IF($P29="3T6",'2020 GTCMHIC 3-Tier Rx Plans'!$E$31,IF($P29="3T7",'2020 GTCMHIC 3-Tier Rx Plans'!$F$31,IF($P29="3T9",'2020 GTCMHIC 3-Tier Rx Plans'!$G$31,IF($P29="3T10",'2020 GTCMHIC 3-Tier Rx Plans'!$H$31,IF($P29="3T11",'2020 GTCMHIC 3-Tier Rx Plans'!$I$31,IF($P29="3T13",'2020 GTCMHIC 3-Tier Rx Plans'!$J$31,IF($W29="ACA-P",'2020 GTCMHIC Metal Level Plans'!$D$30,IF($W29="ACA-G",'2020 GTCMHIC Metal Level Plans'!$D$35,IF($W29="ACA-S",'2020 GTCMHIC Metal Level Plans'!$D$40,IF($W29="ACA-B",'2020 GTCMHIC Metal Level Plans'!$D$45,IF($W29="MS-1","n/a",IF($W29="MS-2","n/a",IF($W29="MS-3","n/a",IF($W29="MS-4","n/a",IF($W29="MS-5","n/a",IF($W29="MS-6",'2020 Mx Supp Plans'!$N$27,0)))))))))))))))))))))</f>
        <v>242.53</v>
      </c>
      <c r="AC29" s="48">
        <f>IF($W29="ACA-P",'2020 GTCMHIC Metal Level Plans'!$D$26,IF($W29="ACA-G",'2020 GTCMHIC Metal Level Plans'!$F$26,IF($W29="ACA-S",'2020 GTCMHIC Metal Level Plans'!$H$26,IF($W29="ACA-B",'2020 GTCMHIC Metal Level Plans'!$J$26,'Premium Rate Summary - Towns'!AA29+AB29))))</f>
        <v>1943.58</v>
      </c>
      <c r="AD29" s="19"/>
    </row>
    <row r="30" spans="1:31" s="6" customFormat="1" ht="15.95" customHeight="1" x14ac:dyDescent="0.2">
      <c r="A30" s="300"/>
      <c r="B30" s="328"/>
      <c r="C30" s="155" t="s">
        <v>82</v>
      </c>
      <c r="D30" s="155" t="s">
        <v>361</v>
      </c>
      <c r="E30" s="327"/>
      <c r="F30" s="295"/>
      <c r="G30" s="175" t="s">
        <v>87</v>
      </c>
      <c r="H30" s="175" t="s">
        <v>87</v>
      </c>
      <c r="I30" s="175" t="s">
        <v>107</v>
      </c>
      <c r="J30" s="13">
        <v>0.2</v>
      </c>
      <c r="K30" s="13">
        <v>0.3</v>
      </c>
      <c r="L30" s="13">
        <v>0.5</v>
      </c>
      <c r="M30" s="13">
        <v>0.2</v>
      </c>
      <c r="N30" s="13">
        <v>0.3</v>
      </c>
      <c r="O30" s="13">
        <v>0.5</v>
      </c>
      <c r="P30" s="12" t="s">
        <v>45</v>
      </c>
      <c r="Q30" s="177" t="s">
        <v>47</v>
      </c>
      <c r="R30" s="12" t="s">
        <v>23</v>
      </c>
      <c r="S30" s="12">
        <v>100</v>
      </c>
      <c r="T30" s="12">
        <v>300</v>
      </c>
      <c r="U30" s="12">
        <v>400</v>
      </c>
      <c r="V30" s="12">
        <v>1200</v>
      </c>
      <c r="W30" s="177" t="s">
        <v>37</v>
      </c>
      <c r="X30" s="48">
        <f>IF($W30="MM1",'2020 GTCMHIC Indemnity Plans'!$D$25,IF($W30="MM2",'2020 GTCMHIC Indemnity Plans'!$F$25,IF($W30="MM3",'2020 GTCMHIC Indemnity Plans'!$H$25,IF($W30="MM5",'2020 GTCMHIC Indemnity Plans'!$J$25,IF($W30="MM6",'2020 GTCMHIC Comprehensive Plan'!$D$25,IF($W30="MM7",'2020 GTCMHIC Indemnity Plans'!$L$25,IF($W30="PPO1",'2020 GTMHIC PPO Plans'!$D$25,IF($W30="PPO2",'2020 GTMHIC PPO Plans'!$F$25,IF($W30="PPO3",'2020 GTMHIC PPO Plans'!$H$25,IF($W30="PPOT",'2020 GTMHIC PPO Plans'!$J$25,IF($W30="ACA-P",'2020 GTCMHIC Metal Level Plans'!$C$29,IF($W30="ACA-G",'2020 GTCMHIC Metal Level Plans'!$C$34,IF($W30="ACA-S",'2020 GTCMHIC Metal Level Plans'!$C$39,IF($W30="ACA-B",'2020 GTCMHIC Metal Level Plans'!$C$44,IF($W30="MS-1",'2020 Mx Supp Plans'!$D$26,IF($W30="MS-2",'2020 Mx Supp Plans'!$F$26,IF($W30="MS-3",'2020 Mx Supp Plans'!$H$26,IF($W30="MS-4",'2020 Mx Supp Plans'!$J$26,IF($W30="MS-5",'2020 Mx Supp Plans'!$L$26," ")))))))))))))))))))</f>
        <v>787.82</v>
      </c>
      <c r="Y30" s="48">
        <f>IF($P30="2T1",'2020 GTCMHIC 2-Tier Rx Plans'!$C$30,IF($P30="2T2",'2020 GTCMHIC 2-Tier Rx Plans'!$D$30,IF($P30="2T3",'2020 GTCMHIC 2-Tier Rx Plans'!$E$30,IF($P30="3T3",'2020 GTCMHIC 3-Tier Rx Plans'!$C$30,IF($P30="3T5a",'2020 GTCMHIC 3-Tier Rx Plans'!$D$30,IF($P30="3T6",'2020 GTCMHIC 3-Tier Rx Plans'!$E$30,IF($P30="3T7",'2020 GTCMHIC 3-Tier Rx Plans'!$F$30,IF($P30="3T9",'2020 GTCMHIC 3-Tier Rx Plans'!$G$30,IF($P30="3T10",'2020 GTCMHIC 3-Tier Rx Plans'!$H$30,IF($P30="3T11",'2020 GTCMHIC 3-Tier Rx Plans'!$I$30,IF($P30="3T13",'2020 GTCMHIC 3-Tier Rx Plans'!$J$30,IF($W30="ACA-P",'2020 GTCMHIC Metal Level Plans'!$C$30,IF($W30="ACA-G",'2020 GTCMHIC Metal Level Plans'!$C$35,IF($W30="ACA-S",'2020 GTCMHIC Metal Level Plans'!$C$40,IF($W30="ACA-B",'2020 GTCMHIC Metal Level Plans'!$C$45,IF($W30="MS-1",'2020 Mx Supp Plans'!$D$27,IF($W30="MS-2",'2020 Mx Supp Plans'!$F$27,IF($W30="MS-3",'2020 Mx Supp Plans'!$H$27,IF($W30="MS-4",'2020 Mx Supp Plans'!$J$27,IF($W30="MS-5",'2020 Mx Supp Plans'!$L$27,IF($W30="MS-6",'2020 Mx Supp Plans'!$N$27,0)))))))))))))))))))))</f>
        <v>111.91</v>
      </c>
      <c r="Z30" s="48">
        <f>IF($W30="ACA-P",'2020 GTCMHIC Metal Level Plans'!$D$25,IF($W30="ACA-G",'2020 GTCMHIC Metal Level Plans'!$F$25,IF($W30="ACA-S",'2020 GTCMHIC Metal Level Plans'!$H$25,IF($W30="ACA-B",'2020 GTCMHIC Metal Level Plans'!$J$25,'Premium Rate Summary - Towns'!X30+Y30))))</f>
        <v>899.73</v>
      </c>
      <c r="AA30" s="48">
        <f>IF($W30="MM1",'2020 GTCMHIC Indemnity Plans'!$D$26,IF($W30="MM2",'2020 GTCMHIC Indemnity Plans'!$F$26,IF($W30="MM3",'2020 GTCMHIC Indemnity Plans'!$H$26,IF($W30="MM5",'2020 GTCMHIC Indemnity Plans'!$J$26,IF($W30="MM6",'2020 GTCMHIC Comprehensive Plan'!$D$26,IF($W30="MM7",'2020 GTCMHIC Indemnity Plans'!$L$26,IF($W30="PPO1",'2020 GTMHIC PPO Plans'!$D$26,IF($W30="PPO2",'2020 GTMHIC PPO Plans'!$F$26,IF($W30="PPO3",'2020 GTMHIC PPO Plans'!$H$26,IF($W30="PPOT",'2020 GTMHIC PPO Plans'!$J$26,IF($W30="ACA-P",'2020 GTCMHIC Metal Level Plans'!$D$29,IF($W30="ACA-G",'2020 GTCMHIC Metal Level Plans'!$D$34,IF($W30="ACA-S",'2020 GTCMHIC Metal Level Plans'!$D$39,IF($W30="ACA-B",'2020 GTCMHIC Metal Level Plans'!$D$44,IF($W30="MS-1","n/a",IF($W30="MS-2","n/a",IF($W30="MS-3","n/a",IF($W30="MS-4","n/a",IF($W30="MS-5","n/a"," ")))))))))))))))))))</f>
        <v>1701.05</v>
      </c>
      <c r="AB30" s="48">
        <f>IF($P30="2T1",'2020 GTCMHIC 2-Tier Rx Plans'!$C$31,IF($P30="2T2",'2020 GTCMHIC 2-Tier Rx Plans'!$D$31,IF($P30="2T3",'2020 GTCMHIC 2-Tier Rx Plans'!$E$31,IF($P30="3T3",'2020 GTCMHIC 3-Tier Rx Plans'!$C$31,IF($P30="3T5a",'2020 GTCMHIC 3-Tier Rx Plans'!$D$31,IF($P30="3T6",'2020 GTCMHIC 3-Tier Rx Plans'!$E$31,IF($P30="3T7",'2020 GTCMHIC 3-Tier Rx Plans'!$F$31,IF($P30="3T9",'2020 GTCMHIC 3-Tier Rx Plans'!$G$31,IF($P30="3T10",'2020 GTCMHIC 3-Tier Rx Plans'!$H$31,IF($P30="3T11",'2020 GTCMHIC 3-Tier Rx Plans'!$I$31,IF($P30="3T13",'2020 GTCMHIC 3-Tier Rx Plans'!$J$31,IF($W30="ACA-P",'2020 GTCMHIC Metal Level Plans'!$D$30,IF($W30="ACA-G",'2020 GTCMHIC Metal Level Plans'!$D$35,IF($W30="ACA-S",'2020 GTCMHIC Metal Level Plans'!$D$40,IF($W30="ACA-B",'2020 GTCMHIC Metal Level Plans'!$D$45,IF($W30="MS-1","n/a",IF($W30="MS-2","n/a",IF($W30="MS-3","n/a",IF($W30="MS-4","n/a",IF($W30="MS-5","n/a",IF($W30="MS-6",'2020 Mx Supp Plans'!$N$27,0)))))))))))))))))))))</f>
        <v>242.53</v>
      </c>
      <c r="AC30" s="48">
        <f>IF($W30="ACA-P",'2020 GTCMHIC Metal Level Plans'!$D$26,IF($W30="ACA-G",'2020 GTCMHIC Metal Level Plans'!$F$26,IF($W30="ACA-S",'2020 GTCMHIC Metal Level Plans'!$H$26,IF($W30="ACA-B",'2020 GTCMHIC Metal Level Plans'!$J$26,'Premium Rate Summary - Towns'!AA30+AB30))))</f>
        <v>1943.58</v>
      </c>
      <c r="AD30" s="19"/>
    </row>
    <row r="31" spans="1:31" s="6" customFormat="1" ht="15.95" customHeight="1" x14ac:dyDescent="0.2">
      <c r="A31" s="305" t="s">
        <v>364</v>
      </c>
      <c r="B31" s="215">
        <v>13</v>
      </c>
      <c r="C31" s="146" t="s">
        <v>81</v>
      </c>
      <c r="D31" s="146" t="s">
        <v>246</v>
      </c>
      <c r="E31" s="314">
        <v>43101</v>
      </c>
      <c r="F31" s="317" t="s">
        <v>365</v>
      </c>
      <c r="G31" s="174" t="s">
        <v>85</v>
      </c>
      <c r="H31" s="174" t="s">
        <v>250</v>
      </c>
      <c r="I31" s="174" t="s">
        <v>360</v>
      </c>
      <c r="J31" s="184">
        <v>5</v>
      </c>
      <c r="K31" s="184">
        <v>35</v>
      </c>
      <c r="L31" s="184">
        <v>70</v>
      </c>
      <c r="M31" s="184">
        <v>10</v>
      </c>
      <c r="N31" s="184">
        <v>70</v>
      </c>
      <c r="O31" s="184">
        <v>140</v>
      </c>
      <c r="P31" s="184" t="s">
        <v>247</v>
      </c>
      <c r="Q31" s="185" t="s">
        <v>246</v>
      </c>
      <c r="R31" s="45">
        <v>0.2</v>
      </c>
      <c r="S31" s="184">
        <v>2200</v>
      </c>
      <c r="T31" s="184">
        <v>4400</v>
      </c>
      <c r="U31" s="184">
        <v>6000</v>
      </c>
      <c r="V31" s="184">
        <v>12000</v>
      </c>
      <c r="W31" s="185" t="s">
        <v>247</v>
      </c>
      <c r="X31" s="47">
        <f>IF($W31="MM1",'2020 GTCMHIC Indemnity Plans'!$D$25,IF($W31="MM2",'2020 GTCMHIC Indemnity Plans'!$F$25,IF($W31="MM3",'2020 GTCMHIC Indemnity Plans'!$H$25,IF($W31="MM5",'2020 GTCMHIC Indemnity Plans'!$J$25,IF($W31="MM6",'2020 GTCMHIC Comprehensive Plan'!$D$25,IF($W31="MM7",'2020 GTCMHIC Indemnity Plans'!$L$25,IF($W31="PPO1",'2020 GTMHIC PPO Plans'!$D$25,IF($W31="PPO2",'2020 GTMHIC PPO Plans'!$F$25,IF($W31="PPO3",'2020 GTMHIC PPO Plans'!$H$25,IF($W31="PPOT",'2020 GTMHIC PPO Plans'!$J$25,IF($W31="ACA-P",'2020 GTCMHIC Metal Level Plans'!$C$29,IF($W31="ACA-G",'2020 GTCMHIC Metal Level Plans'!$C$34,IF($W31="ACA-S",'2020 GTCMHIC Metal Level Plans'!$C$39,IF($W31="ACA-B",'2020 GTCMHIC Metal Level Plans'!$C$44,IF($W31="MS-1",'2020 Mx Supp Plans'!$D$26,IF($W31="MS-2",'2020 Mx Supp Plans'!$F$26,IF($W31="MS-3",'2020 Mx Supp Plans'!$H$26,IF($W31="MS-4",'2020 Mx Supp Plans'!$J$26,IF($W31="MS-5",'2020 Mx Supp Plans'!$L$26," ")))))))))))))))))))</f>
        <v>355.63425739604907</v>
      </c>
      <c r="Y31" s="47">
        <f>IF($P31="2T1",'2020 GTCMHIC 2-Tier Rx Plans'!$C$30,IF($P31="2T2",'2020 GTCMHIC 2-Tier Rx Plans'!$D$30,IF($P31="2T3",'2020 GTCMHIC 2-Tier Rx Plans'!$E$30,IF($P31="3T3",'2020 GTCMHIC 3-Tier Rx Plans'!$C$30,IF($P31="3T5a",'2020 GTCMHIC 3-Tier Rx Plans'!$D$30,IF($P31="3T6",'2020 GTCMHIC 3-Tier Rx Plans'!$E$30,IF($P31="3T7",'2020 GTCMHIC 3-Tier Rx Plans'!$F$30,IF($P31="3T9",'2020 GTCMHIC 3-Tier Rx Plans'!$G$30,IF($P31="3T10",'2020 GTCMHIC 3-Tier Rx Plans'!$H$30,IF($P31="3T11",'2020 GTCMHIC 3-Tier Rx Plans'!$I$30,IF($P31="3T13",'2020 GTCMHIC 3-Tier Rx Plans'!$J$30,IF($W31="ACA-P",'2020 GTCMHIC Metal Level Plans'!$C$30,IF($W31="ACA-G",'2020 GTCMHIC Metal Level Plans'!$C$35,IF($W31="ACA-S",'2020 GTCMHIC Metal Level Plans'!$C$40,IF($W31="ACA-B",'2020 GTCMHIC Metal Level Plans'!$C$45,IF($W31="MS-1",'2020 Mx Supp Plans'!$D$27,IF($W31="MS-2",'2020 Mx Supp Plans'!$F$27,IF($W31="MS-3",'2020 Mx Supp Plans'!$H$27,IF($W31="MS-4",'2020 Mx Supp Plans'!$J$27,IF($W31="MS-5",'2020 Mx Supp Plans'!$L$27,IF($W31="MS-6",'2020 Mx Supp Plans'!$N$27,0)))))))))))))))))))))</f>
        <v>90.805935167406943</v>
      </c>
      <c r="Z31" s="47">
        <f>IF($W31="ACA-P",'2020 GTCMHIC Metal Level Plans'!$D$25,IF($W31="ACA-G",'2020 GTCMHIC Metal Level Plans'!$F$25,IF($W31="ACA-S",'2020 GTCMHIC Metal Level Plans'!$H$25,IF($W31="ACA-B",'2020 GTCMHIC Metal Level Plans'!$J$25,'Premium Rate Summary - Towns'!X31+Y31))))</f>
        <v>446.44019256345598</v>
      </c>
      <c r="AA31" s="47">
        <f>IF($W31="MM1",'2020 GTCMHIC Indemnity Plans'!$D$26,IF($W31="MM2",'2020 GTCMHIC Indemnity Plans'!$F$26,IF($W31="MM3",'2020 GTCMHIC Indemnity Plans'!$H$26,IF($W31="MM5",'2020 GTCMHIC Indemnity Plans'!$J$26,IF($W31="MM6",'2020 GTCMHIC Comprehensive Plan'!$D$26,IF($W31="MM7",'2020 GTCMHIC Indemnity Plans'!$L$26,IF($W31="PPO1",'2020 GTMHIC PPO Plans'!$D$26,IF($W31="PPO2",'2020 GTMHIC PPO Plans'!$F$26,IF($W31="PPO3",'2020 GTMHIC PPO Plans'!$H$26,IF($W31="PPOT",'2020 GTMHIC PPO Plans'!$J$26,IF($W31="ACA-P",'2020 GTCMHIC Metal Level Plans'!$D$29,IF($W31="ACA-G",'2020 GTCMHIC Metal Level Plans'!$D$34,IF($W31="ACA-S",'2020 GTCMHIC Metal Level Plans'!$D$39,IF($W31="ACA-B",'2020 GTCMHIC Metal Level Plans'!$D$44,IF($W31="MS-1","n/a",IF($W31="MS-2","n/a",IF($W31="MS-3","n/a",IF($W31="MS-4","n/a",IF($W31="MS-5","n/a"," ")))))))))))))))))))</f>
        <v>924.63487791857847</v>
      </c>
      <c r="AB31" s="47">
        <f>IF($P31="2T1",'2020 GTCMHIC 2-Tier Rx Plans'!$C$31,IF($P31="2T2",'2020 GTCMHIC 2-Tier Rx Plans'!$D$31,IF($P31="2T3",'2020 GTCMHIC 2-Tier Rx Plans'!$E$31,IF($P31="3T3",'2020 GTCMHIC 3-Tier Rx Plans'!$C$31,IF($P31="3T5a",'2020 GTCMHIC 3-Tier Rx Plans'!$D$31,IF($P31="3T6",'2020 GTCMHIC 3-Tier Rx Plans'!$E$31,IF($P31="3T7",'2020 GTCMHIC 3-Tier Rx Plans'!$F$31,IF($P31="3T9",'2020 GTCMHIC 3-Tier Rx Plans'!$G$31,IF($P31="3T10",'2020 GTCMHIC 3-Tier Rx Plans'!$H$31,IF($P31="3T11",'2020 GTCMHIC 3-Tier Rx Plans'!$I$31,IF($P31="3T13",'2020 GTCMHIC 3-Tier Rx Plans'!$J$31,IF($W31="ACA-P",'2020 GTCMHIC Metal Level Plans'!$D$30,IF($W31="ACA-G",'2020 GTCMHIC Metal Level Plans'!$D$35,IF($W31="ACA-S",'2020 GTCMHIC Metal Level Plans'!$D$40,IF($W31="ACA-B",'2020 GTCMHIC Metal Level Plans'!$D$45,IF($W31="MS-1","n/a",IF($W31="MS-2","n/a",IF($W31="MS-3","n/a",IF($W31="MS-4","n/a",IF($W31="MS-5","n/a",IF($W31="MS-6",'2020 Mx Supp Plans'!$N$27,0)))))))))))))))))))))</f>
        <v>236.09180789434956</v>
      </c>
      <c r="AC31" s="47">
        <f>IF($W31="ACA-P",'2020 GTCMHIC Metal Level Plans'!$D$26,IF($W31="ACA-G",'2020 GTCMHIC Metal Level Plans'!$F$26,IF($W31="ACA-S",'2020 GTCMHIC Metal Level Plans'!$H$26,IF($W31="ACA-B",'2020 GTCMHIC Metal Level Plans'!$J$26,'Premium Rate Summary - Towns'!AA31+AB31))))</f>
        <v>1160.7266858129281</v>
      </c>
      <c r="AD31" s="19"/>
    </row>
    <row r="32" spans="1:31" s="6" customFormat="1" ht="15.95" customHeight="1" x14ac:dyDescent="0.2">
      <c r="A32" s="305"/>
      <c r="B32" s="215"/>
      <c r="C32" s="146" t="s">
        <v>82</v>
      </c>
      <c r="D32" s="146" t="s">
        <v>246</v>
      </c>
      <c r="E32" s="315"/>
      <c r="F32" s="317"/>
      <c r="G32" s="174" t="s">
        <v>87</v>
      </c>
      <c r="H32" s="174" t="s">
        <v>95</v>
      </c>
      <c r="I32" s="174" t="s">
        <v>360</v>
      </c>
      <c r="J32" s="184">
        <v>5</v>
      </c>
      <c r="K32" s="184">
        <v>35</v>
      </c>
      <c r="L32" s="184">
        <v>70</v>
      </c>
      <c r="M32" s="184">
        <v>10</v>
      </c>
      <c r="N32" s="184">
        <v>70</v>
      </c>
      <c r="O32" s="184">
        <v>140</v>
      </c>
      <c r="P32" s="184" t="s">
        <v>247</v>
      </c>
      <c r="Q32" s="185" t="s">
        <v>246</v>
      </c>
      <c r="R32" s="45">
        <v>0.2</v>
      </c>
      <c r="S32" s="184">
        <v>2200</v>
      </c>
      <c r="T32" s="184">
        <v>4400</v>
      </c>
      <c r="U32" s="184">
        <v>6000</v>
      </c>
      <c r="V32" s="184">
        <v>12000</v>
      </c>
      <c r="W32" s="185" t="s">
        <v>247</v>
      </c>
      <c r="X32" s="47">
        <f>IF($W32="MM1",'2020 GTCMHIC Indemnity Plans'!$D$25,IF($W32="MM2",'2020 GTCMHIC Indemnity Plans'!$F$25,IF($W32="MM3",'2020 GTCMHIC Indemnity Plans'!$H$25,IF($W32="MM5",'2020 GTCMHIC Indemnity Plans'!$J$25,IF($W32="MM6",'2020 GTCMHIC Comprehensive Plan'!$D$25,IF($W32="MM7",'2020 GTCMHIC Indemnity Plans'!$L$25,IF($W32="PPO1",'2020 GTMHIC PPO Plans'!$D$25,IF($W32="PPO2",'2020 GTMHIC PPO Plans'!$F$25,IF($W32="PPO3",'2020 GTMHIC PPO Plans'!$H$25,IF($W32="PPOT",'2020 GTMHIC PPO Plans'!$J$25,IF($W32="ACA-P",'2020 GTCMHIC Metal Level Plans'!$C$29,IF($W32="ACA-G",'2020 GTCMHIC Metal Level Plans'!$C$34,IF($W32="ACA-S",'2020 GTCMHIC Metal Level Plans'!$C$39,IF($W32="ACA-B",'2020 GTCMHIC Metal Level Plans'!$C$44,IF($W32="MS-1",'2020 Mx Supp Plans'!$D$26,IF($W32="MS-2",'2020 Mx Supp Plans'!$F$26,IF($W32="MS-3",'2020 Mx Supp Plans'!$H$26,IF($W32="MS-4",'2020 Mx Supp Plans'!$J$26,IF($W32="MS-5",'2020 Mx Supp Plans'!$L$26," ")))))))))))))))))))</f>
        <v>355.63425739604907</v>
      </c>
      <c r="Y32" s="47">
        <f>IF($P32="2T1",'2020 GTCMHIC 2-Tier Rx Plans'!$C$30,IF($P32="2T2",'2020 GTCMHIC 2-Tier Rx Plans'!$D$30,IF($P32="2T3",'2020 GTCMHIC 2-Tier Rx Plans'!$E$30,IF($P32="3T3",'2020 GTCMHIC 3-Tier Rx Plans'!$C$30,IF($P32="3T5a",'2020 GTCMHIC 3-Tier Rx Plans'!$D$30,IF($P32="3T6",'2020 GTCMHIC 3-Tier Rx Plans'!$E$30,IF($P32="3T7",'2020 GTCMHIC 3-Tier Rx Plans'!$F$30,IF($P32="3T9",'2020 GTCMHIC 3-Tier Rx Plans'!$G$30,IF($P32="3T10",'2020 GTCMHIC 3-Tier Rx Plans'!$H$30,IF($P32="3T11",'2020 GTCMHIC 3-Tier Rx Plans'!$I$30,IF($P32="3T13",'2020 GTCMHIC 3-Tier Rx Plans'!$J$30,IF($W32="ACA-P",'2020 GTCMHIC Metal Level Plans'!$C$30,IF($W32="ACA-G",'2020 GTCMHIC Metal Level Plans'!$C$35,IF($W32="ACA-S",'2020 GTCMHIC Metal Level Plans'!$C$40,IF($W32="ACA-B",'2020 GTCMHIC Metal Level Plans'!$C$45,IF($W32="MS-1",'2020 Mx Supp Plans'!$D$27,IF($W32="MS-2",'2020 Mx Supp Plans'!$F$27,IF($W32="MS-3",'2020 Mx Supp Plans'!$H$27,IF($W32="MS-4",'2020 Mx Supp Plans'!$J$27,IF($W32="MS-5",'2020 Mx Supp Plans'!$L$27,IF($W32="MS-6",'2020 Mx Supp Plans'!$N$27,0)))))))))))))))))))))</f>
        <v>90.805935167406943</v>
      </c>
      <c r="Z32" s="47">
        <f>IF($W32="ACA-P",'2020 GTCMHIC Metal Level Plans'!$D$25,IF($W32="ACA-G",'2020 GTCMHIC Metal Level Plans'!$F$25,IF($W32="ACA-S",'2020 GTCMHIC Metal Level Plans'!$H$25,IF($W32="ACA-B",'2020 GTCMHIC Metal Level Plans'!$J$25,'Premium Rate Summary - Towns'!X32+Y32))))</f>
        <v>446.44019256345598</v>
      </c>
      <c r="AA32" s="47">
        <f>IF($W32="MM1",'2020 GTCMHIC Indemnity Plans'!$D$26,IF($W32="MM2",'2020 GTCMHIC Indemnity Plans'!$F$26,IF($W32="MM3",'2020 GTCMHIC Indemnity Plans'!$H$26,IF($W32="MM5",'2020 GTCMHIC Indemnity Plans'!$J$26,IF($W32="MM6",'2020 GTCMHIC Comprehensive Plan'!$D$26,IF($W32="MM7",'2020 GTCMHIC Indemnity Plans'!$L$26,IF($W32="PPO1",'2020 GTMHIC PPO Plans'!$D$26,IF($W32="PPO2",'2020 GTMHIC PPO Plans'!$F$26,IF($W32="PPO3",'2020 GTMHIC PPO Plans'!$H$26,IF($W32="PPOT",'2020 GTMHIC PPO Plans'!$J$26,IF($W32="ACA-P",'2020 GTCMHIC Metal Level Plans'!$D$29,IF($W32="ACA-G",'2020 GTCMHIC Metal Level Plans'!$D$34,IF($W32="ACA-S",'2020 GTCMHIC Metal Level Plans'!$D$39,IF($W32="ACA-B",'2020 GTCMHIC Metal Level Plans'!$D$44,IF($W32="MS-1","n/a",IF($W32="MS-2","n/a",IF($W32="MS-3","n/a",IF($W32="MS-4","n/a",IF($W32="MS-5","n/a"," ")))))))))))))))))))</f>
        <v>924.63487791857847</v>
      </c>
      <c r="AB32" s="47">
        <f>IF($P32="2T1",'2020 GTCMHIC 2-Tier Rx Plans'!$C$31,IF($P32="2T2",'2020 GTCMHIC 2-Tier Rx Plans'!$D$31,IF($P32="2T3",'2020 GTCMHIC 2-Tier Rx Plans'!$E$31,IF($P32="3T3",'2020 GTCMHIC 3-Tier Rx Plans'!$C$31,IF($P32="3T5a",'2020 GTCMHIC 3-Tier Rx Plans'!$D$31,IF($P32="3T6",'2020 GTCMHIC 3-Tier Rx Plans'!$E$31,IF($P32="3T7",'2020 GTCMHIC 3-Tier Rx Plans'!$F$31,IF($P32="3T9",'2020 GTCMHIC 3-Tier Rx Plans'!$G$31,IF($P32="3T10",'2020 GTCMHIC 3-Tier Rx Plans'!$H$31,IF($P32="3T11",'2020 GTCMHIC 3-Tier Rx Plans'!$I$31,IF($P32="3T13",'2020 GTCMHIC 3-Tier Rx Plans'!$J$31,IF($W32="ACA-P",'2020 GTCMHIC Metal Level Plans'!$D$30,IF($W32="ACA-G",'2020 GTCMHIC Metal Level Plans'!$D$35,IF($W32="ACA-S",'2020 GTCMHIC Metal Level Plans'!$D$40,IF($W32="ACA-B",'2020 GTCMHIC Metal Level Plans'!$D$45,IF($W32="MS-1","n/a",IF($W32="MS-2","n/a",IF($W32="MS-3","n/a",IF($W32="MS-4","n/a",IF($W32="MS-5","n/a",IF($W32="MS-6",'2020 Mx Supp Plans'!$N$27,0)))))))))))))))))))))</f>
        <v>236.09180789434956</v>
      </c>
      <c r="AC32" s="47">
        <f>IF($W32="ACA-P",'2020 GTCMHIC Metal Level Plans'!$D$26,IF($W32="ACA-G",'2020 GTCMHIC Metal Level Plans'!$F$26,IF($W32="ACA-S",'2020 GTCMHIC Metal Level Plans'!$H$26,IF($W32="ACA-B",'2020 GTCMHIC Metal Level Plans'!$J$26,'Premium Rate Summary - Towns'!AA32+AB32))))</f>
        <v>1160.7266858129281</v>
      </c>
      <c r="AD32" s="19"/>
    </row>
    <row r="33" spans="1:30" s="6" customFormat="1" ht="15.95" customHeight="1" x14ac:dyDescent="0.2">
      <c r="A33" s="300" t="s">
        <v>14</v>
      </c>
      <c r="B33" s="328">
        <v>14</v>
      </c>
      <c r="C33" s="155" t="s">
        <v>81</v>
      </c>
      <c r="D33" s="155" t="s">
        <v>91</v>
      </c>
      <c r="E33" s="316">
        <v>40544</v>
      </c>
      <c r="F33" s="295" t="s">
        <v>90</v>
      </c>
      <c r="G33" s="175" t="s">
        <v>85</v>
      </c>
      <c r="H33" s="175" t="s">
        <v>86</v>
      </c>
      <c r="I33" s="175" t="s">
        <v>101</v>
      </c>
      <c r="J33" s="12">
        <v>5</v>
      </c>
      <c r="K33" s="12">
        <v>20</v>
      </c>
      <c r="L33" s="12">
        <v>35</v>
      </c>
      <c r="M33" s="12">
        <v>10</v>
      </c>
      <c r="N33" s="12">
        <v>40</v>
      </c>
      <c r="O33" s="12">
        <v>70</v>
      </c>
      <c r="P33" s="12" t="s">
        <v>41</v>
      </c>
      <c r="Q33" s="177" t="s">
        <v>54</v>
      </c>
      <c r="R33" s="12">
        <v>10</v>
      </c>
      <c r="S33" s="12" t="s">
        <v>23</v>
      </c>
      <c r="T33" s="12" t="s">
        <v>23</v>
      </c>
      <c r="U33" s="12">
        <v>1000</v>
      </c>
      <c r="V33" s="12">
        <v>3000</v>
      </c>
      <c r="W33" s="177" t="s">
        <v>32</v>
      </c>
      <c r="X33" s="48">
        <f>IF($W33="MM1",'2020 GTCMHIC Indemnity Plans'!$D$25,IF($W33="MM2",'2020 GTCMHIC Indemnity Plans'!$F$25,IF($W33="MM3",'2020 GTCMHIC Indemnity Plans'!$H$25,IF($W33="MM5",'2020 GTCMHIC Indemnity Plans'!$J$25,IF($W33="MM6",'2020 GTCMHIC Comprehensive Plan'!$D$25,IF($W33="MM7",'2020 GTCMHIC Indemnity Plans'!$L$25,IF($W33="PPO1",'2020 GTMHIC PPO Plans'!$D$25,IF($W33="PPO2",'2020 GTMHIC PPO Plans'!$F$25,IF($W33="PPO3",'2020 GTMHIC PPO Plans'!$H$25,IF($W33="PPOT",'2020 GTMHIC PPO Plans'!$J$25,IF($W33="ACA-P",'2020 GTCMHIC Metal Level Plans'!$C$29,IF($W33="ACA-G",'2020 GTCMHIC Metal Level Plans'!$C$34,IF($W33="ACA-S",'2020 GTCMHIC Metal Level Plans'!$C$39,IF($W33="ACA-B",'2020 GTCMHIC Metal Level Plans'!$C$44,IF($W33="MS-1",'2020 Mx Supp Plans'!$D$26,IF($W33="MS-2",'2020 Mx Supp Plans'!$F$26,IF($W33="MS-3",'2020 Mx Supp Plans'!$H$26,IF($W33="MS-4",'2020 Mx Supp Plans'!$J$26,IF($W33="MS-5",'2020 Mx Supp Plans'!$L$26," ")))))))))))))))))))</f>
        <v>772.18</v>
      </c>
      <c r="Y33" s="48">
        <f>IF($P33="2T1",'2020 GTCMHIC 2-Tier Rx Plans'!$C$30,IF($P33="2T2",'2020 GTCMHIC 2-Tier Rx Plans'!$D$30,IF($P33="2T3",'2020 GTCMHIC 2-Tier Rx Plans'!$E$30,IF($P33="3T3",'2020 GTCMHIC 3-Tier Rx Plans'!$C$30,IF($P33="3T5a",'2020 GTCMHIC 3-Tier Rx Plans'!$D$30,IF($P33="3T6",'2020 GTCMHIC 3-Tier Rx Plans'!$E$30,IF($P33="3T7",'2020 GTCMHIC 3-Tier Rx Plans'!$F$30,IF($P33="3T9",'2020 GTCMHIC 3-Tier Rx Plans'!$G$30,IF($P33="3T10",'2020 GTCMHIC 3-Tier Rx Plans'!$H$30,IF($P33="3T11",'2020 GTCMHIC 3-Tier Rx Plans'!$I$30,IF($P33="3T13",'2020 GTCMHIC 3-Tier Rx Plans'!$J$30,IF($W33="ACA-P",'2020 GTCMHIC Metal Level Plans'!$C$30,IF($W33="ACA-G",'2020 GTCMHIC Metal Level Plans'!$C$35,IF($W33="ACA-S",'2020 GTCMHIC Metal Level Plans'!$C$40,IF($W33="ACA-B",'2020 GTCMHIC Metal Level Plans'!$C$45,IF($W33="MS-1",'2020 Mx Supp Plans'!$D$27,IF($W33="MS-2",'2020 Mx Supp Plans'!$F$27,IF($W33="MS-3",'2020 Mx Supp Plans'!$H$27,IF($W33="MS-4",'2020 Mx Supp Plans'!$J$27,IF($W33="MS-5",'2020 Mx Supp Plans'!$L$27,IF($W33="MS-6",'2020 Mx Supp Plans'!$N$27,0)))))))))))))))))))))</f>
        <v>195.29</v>
      </c>
      <c r="Z33" s="48">
        <f>IF($W33="ACA-P",'2020 GTCMHIC Metal Level Plans'!$D$25,IF($W33="ACA-G",'2020 GTCMHIC Metal Level Plans'!$F$25,IF($W33="ACA-S",'2020 GTCMHIC Metal Level Plans'!$H$25,IF($W33="ACA-B",'2020 GTCMHIC Metal Level Plans'!$J$25,'Premium Rate Summary - Towns'!X33+Y33))))</f>
        <v>967.46999999999991</v>
      </c>
      <c r="AA33" s="48">
        <f>IF($W33="MM1",'2020 GTCMHIC Indemnity Plans'!$D$26,IF($W33="MM2",'2020 GTCMHIC Indemnity Plans'!$F$26,IF($W33="MM3",'2020 GTCMHIC Indemnity Plans'!$H$26,IF($W33="MM5",'2020 GTCMHIC Indemnity Plans'!$J$26,IF($W33="MM6",'2020 GTCMHIC Comprehensive Plan'!$D$26,IF($W33="MM7",'2020 GTCMHIC Indemnity Plans'!$L$26,IF($W33="PPO1",'2020 GTMHIC PPO Plans'!$D$26,IF($W33="PPO2",'2020 GTMHIC PPO Plans'!$F$26,IF($W33="PPO3",'2020 GTMHIC PPO Plans'!$H$26,IF($W33="PPOT",'2020 GTMHIC PPO Plans'!$J$26,IF($W33="ACA-P",'2020 GTCMHIC Metal Level Plans'!$D$29,IF($W33="ACA-G",'2020 GTCMHIC Metal Level Plans'!$D$34,IF($W33="ACA-S",'2020 GTCMHIC Metal Level Plans'!$D$39,IF($W33="ACA-B",'2020 GTCMHIC Metal Level Plans'!$D$44,IF($W33="MS-1","n/a",IF($W33="MS-2","n/a",IF($W33="MS-3","n/a",IF($W33="MS-4","n/a",IF($W33="MS-5","n/a"," ")))))))))))))))))))</f>
        <v>1671.35</v>
      </c>
      <c r="AB33" s="48">
        <f>IF($P33="2T1",'2020 GTCMHIC 2-Tier Rx Plans'!$C$31,IF($P33="2T2",'2020 GTCMHIC 2-Tier Rx Plans'!$D$31,IF($P33="2T3",'2020 GTCMHIC 2-Tier Rx Plans'!$E$31,IF($P33="3T3",'2020 GTCMHIC 3-Tier Rx Plans'!$C$31,IF($P33="3T5a",'2020 GTCMHIC 3-Tier Rx Plans'!$D$31,IF($P33="3T6",'2020 GTCMHIC 3-Tier Rx Plans'!$E$31,IF($P33="3T7",'2020 GTCMHIC 3-Tier Rx Plans'!$F$31,IF($P33="3T9",'2020 GTCMHIC 3-Tier Rx Plans'!$G$31,IF($P33="3T10",'2020 GTCMHIC 3-Tier Rx Plans'!$H$31,IF($P33="3T11",'2020 GTCMHIC 3-Tier Rx Plans'!$I$31,IF($P33="3T13",'2020 GTCMHIC 3-Tier Rx Plans'!$J$31,IF($W33="ACA-P",'2020 GTCMHIC Metal Level Plans'!$D$30,IF($W33="ACA-G",'2020 GTCMHIC Metal Level Plans'!$D$35,IF($W33="ACA-S",'2020 GTCMHIC Metal Level Plans'!$D$40,IF($W33="ACA-B",'2020 GTCMHIC Metal Level Plans'!$D$45,IF($W33="MS-1","n/a",IF($W33="MS-2","n/a",IF($W33="MS-3","n/a",IF($W33="MS-4","n/a",IF($W33="MS-5","n/a",IF($W33="MS-6",'2020 Mx Supp Plans'!$N$27,0)))))))))))))))))))))</f>
        <v>423.33</v>
      </c>
      <c r="AC33" s="48">
        <f>IF($W33="ACA-P",'2020 GTCMHIC Metal Level Plans'!$D$26,IF($W33="ACA-G",'2020 GTCMHIC Metal Level Plans'!$F$26,IF($W33="ACA-S",'2020 GTCMHIC Metal Level Plans'!$H$26,IF($W33="ACA-B",'2020 GTCMHIC Metal Level Plans'!$J$26,'Premium Rate Summary - Towns'!AA33+AB33))))</f>
        <v>2094.6799999999998</v>
      </c>
      <c r="AD33" s="19"/>
    </row>
    <row r="34" spans="1:30" s="6" customFormat="1" ht="15.95" customHeight="1" x14ac:dyDescent="0.2">
      <c r="A34" s="300"/>
      <c r="B34" s="328"/>
      <c r="C34" s="155" t="s">
        <v>82</v>
      </c>
      <c r="D34" s="155" t="s">
        <v>91</v>
      </c>
      <c r="E34" s="327"/>
      <c r="F34" s="295"/>
      <c r="G34" s="175" t="s">
        <v>87</v>
      </c>
      <c r="H34" s="175" t="s">
        <v>87</v>
      </c>
      <c r="I34" s="175" t="s">
        <v>101</v>
      </c>
      <c r="J34" s="12">
        <v>5</v>
      </c>
      <c r="K34" s="12">
        <v>20</v>
      </c>
      <c r="L34" s="12">
        <v>35</v>
      </c>
      <c r="M34" s="12">
        <v>10</v>
      </c>
      <c r="N34" s="12">
        <v>40</v>
      </c>
      <c r="O34" s="12">
        <v>70</v>
      </c>
      <c r="P34" s="12" t="s">
        <v>41</v>
      </c>
      <c r="Q34" s="177" t="s">
        <v>54</v>
      </c>
      <c r="R34" s="12">
        <v>10</v>
      </c>
      <c r="S34" s="12" t="s">
        <v>23</v>
      </c>
      <c r="T34" s="12" t="s">
        <v>23</v>
      </c>
      <c r="U34" s="12">
        <v>1000</v>
      </c>
      <c r="V34" s="12">
        <v>3000</v>
      </c>
      <c r="W34" s="177" t="s">
        <v>32</v>
      </c>
      <c r="X34" s="48">
        <f>IF($W34="MM1",'2020 GTCMHIC Indemnity Plans'!$D$25,IF($W34="MM2",'2020 GTCMHIC Indemnity Plans'!$F$25,IF($W34="MM3",'2020 GTCMHIC Indemnity Plans'!$H$25,IF($W34="MM5",'2020 GTCMHIC Indemnity Plans'!$J$25,IF($W34="MM6",'2020 GTCMHIC Comprehensive Plan'!$D$25,IF($W34="MM7",'2020 GTCMHIC Indemnity Plans'!$L$25,IF($W34="PPO1",'2020 GTMHIC PPO Plans'!$D$25,IF($W34="PPO2",'2020 GTMHIC PPO Plans'!$F$25,IF($W34="PPO3",'2020 GTMHIC PPO Plans'!$H$25,IF($W34="PPOT",'2020 GTMHIC PPO Plans'!$J$25,IF($W34="ACA-P",'2020 GTCMHIC Metal Level Plans'!$C$29,IF($W34="ACA-G",'2020 GTCMHIC Metal Level Plans'!$C$34,IF($W34="ACA-S",'2020 GTCMHIC Metal Level Plans'!$C$39,IF($W34="ACA-B",'2020 GTCMHIC Metal Level Plans'!$C$44,IF($W34="MS-1",'2020 Mx Supp Plans'!$D$26,IF($W34="MS-2",'2020 Mx Supp Plans'!$F$26,IF($W34="MS-3",'2020 Mx Supp Plans'!$H$26,IF($W34="MS-4",'2020 Mx Supp Plans'!$J$26,IF($W34="MS-5",'2020 Mx Supp Plans'!$L$26," ")))))))))))))))))))</f>
        <v>772.18</v>
      </c>
      <c r="Y34" s="48">
        <f>IF($P34="2T1",'2020 GTCMHIC 2-Tier Rx Plans'!$C$30,IF($P34="2T2",'2020 GTCMHIC 2-Tier Rx Plans'!$D$30,IF($P34="2T3",'2020 GTCMHIC 2-Tier Rx Plans'!$E$30,IF($P34="3T3",'2020 GTCMHIC 3-Tier Rx Plans'!$C$30,IF($P34="3T5a",'2020 GTCMHIC 3-Tier Rx Plans'!$D$30,IF($P34="3T6",'2020 GTCMHIC 3-Tier Rx Plans'!$E$30,IF($P34="3T7",'2020 GTCMHIC 3-Tier Rx Plans'!$F$30,IF($P34="3T9",'2020 GTCMHIC 3-Tier Rx Plans'!$G$30,IF($P34="3T10",'2020 GTCMHIC 3-Tier Rx Plans'!$H$30,IF($P34="3T11",'2020 GTCMHIC 3-Tier Rx Plans'!$I$30,IF($P34="3T13",'2020 GTCMHIC 3-Tier Rx Plans'!$J$30,IF($W34="ACA-P",'2020 GTCMHIC Metal Level Plans'!$C$30,IF($W34="ACA-G",'2020 GTCMHIC Metal Level Plans'!$C$35,IF($W34="ACA-S",'2020 GTCMHIC Metal Level Plans'!$C$40,IF($W34="ACA-B",'2020 GTCMHIC Metal Level Plans'!$C$45,IF($W34="MS-1",'2020 Mx Supp Plans'!$D$27,IF($W34="MS-2",'2020 Mx Supp Plans'!$F$27,IF($W34="MS-3",'2020 Mx Supp Plans'!$H$27,IF($W34="MS-4",'2020 Mx Supp Plans'!$J$27,IF($W34="MS-5",'2020 Mx Supp Plans'!$L$27,IF($W34="MS-6",'2020 Mx Supp Plans'!$N$27,0)))))))))))))))))))))</f>
        <v>195.29</v>
      </c>
      <c r="Z34" s="48">
        <f>IF($W34="ACA-P",'2020 GTCMHIC Metal Level Plans'!$D$25,IF($W34="ACA-G",'2020 GTCMHIC Metal Level Plans'!$F$25,IF($W34="ACA-S",'2020 GTCMHIC Metal Level Plans'!$H$25,IF($W34="ACA-B",'2020 GTCMHIC Metal Level Plans'!$J$25,'Premium Rate Summary - Towns'!X34+Y34))))</f>
        <v>967.46999999999991</v>
      </c>
      <c r="AA34" s="48">
        <f>IF($W34="MM1",'2020 GTCMHIC Indemnity Plans'!$D$26,IF($W34="MM2",'2020 GTCMHIC Indemnity Plans'!$F$26,IF($W34="MM3",'2020 GTCMHIC Indemnity Plans'!$H$26,IF($W34="MM5",'2020 GTCMHIC Indemnity Plans'!$J$26,IF($W34="MM6",'2020 GTCMHIC Comprehensive Plan'!$D$26,IF($W34="MM7",'2020 GTCMHIC Indemnity Plans'!$L$26,IF($W34="PPO1",'2020 GTMHIC PPO Plans'!$D$26,IF($W34="PPO2",'2020 GTMHIC PPO Plans'!$F$26,IF($W34="PPO3",'2020 GTMHIC PPO Plans'!$H$26,IF($W34="PPOT",'2020 GTMHIC PPO Plans'!$J$26,IF($W34="ACA-P",'2020 GTCMHIC Metal Level Plans'!$D$29,IF($W34="ACA-G",'2020 GTCMHIC Metal Level Plans'!$D$34,IF($W34="ACA-S",'2020 GTCMHIC Metal Level Plans'!$D$39,IF($W34="ACA-B",'2020 GTCMHIC Metal Level Plans'!$D$44,IF($W34="MS-1","n/a",IF($W34="MS-2","n/a",IF($W34="MS-3","n/a",IF($W34="MS-4","n/a",IF($W34="MS-5","n/a"," ")))))))))))))))))))</f>
        <v>1671.35</v>
      </c>
      <c r="AB34" s="48">
        <f>IF($P34="2T1",'2020 GTCMHIC 2-Tier Rx Plans'!$C$31,IF($P34="2T2",'2020 GTCMHIC 2-Tier Rx Plans'!$D$31,IF($P34="2T3",'2020 GTCMHIC 2-Tier Rx Plans'!$E$31,IF($P34="3T3",'2020 GTCMHIC 3-Tier Rx Plans'!$C$31,IF($P34="3T5a",'2020 GTCMHIC 3-Tier Rx Plans'!$D$31,IF($P34="3T6",'2020 GTCMHIC 3-Tier Rx Plans'!$E$31,IF($P34="3T7",'2020 GTCMHIC 3-Tier Rx Plans'!$F$31,IF($P34="3T9",'2020 GTCMHIC 3-Tier Rx Plans'!$G$31,IF($P34="3T10",'2020 GTCMHIC 3-Tier Rx Plans'!$H$31,IF($P34="3T11",'2020 GTCMHIC 3-Tier Rx Plans'!$I$31,IF($P34="3T13",'2020 GTCMHIC 3-Tier Rx Plans'!$J$31,IF($W34="ACA-P",'2020 GTCMHIC Metal Level Plans'!$D$30,IF($W34="ACA-G",'2020 GTCMHIC Metal Level Plans'!$D$35,IF($W34="ACA-S",'2020 GTCMHIC Metal Level Plans'!$D$40,IF($W34="ACA-B",'2020 GTCMHIC Metal Level Plans'!$D$45,IF($W34="MS-1","n/a",IF($W34="MS-2","n/a",IF($W34="MS-3","n/a",IF($W34="MS-4","n/a",IF($W34="MS-5","n/a",IF($W34="MS-6",'2020 Mx Supp Plans'!$N$27,0)))))))))))))))))))))</f>
        <v>423.33</v>
      </c>
      <c r="AC34" s="48">
        <f>IF($W34="ACA-P",'2020 GTCMHIC Metal Level Plans'!$D$26,IF($W34="ACA-G",'2020 GTCMHIC Metal Level Plans'!$F$26,IF($W34="ACA-S",'2020 GTCMHIC Metal Level Plans'!$H$26,IF($W34="ACA-B",'2020 GTCMHIC Metal Level Plans'!$J$26,'Premium Rate Summary - Towns'!AA34+AB34))))</f>
        <v>2094.6799999999998</v>
      </c>
      <c r="AD34" s="19"/>
    </row>
    <row r="35" spans="1:30" s="6" customFormat="1" ht="15.95" customHeight="1" x14ac:dyDescent="0.2">
      <c r="A35" s="300"/>
      <c r="B35" s="328"/>
      <c r="C35" s="155" t="s">
        <v>363</v>
      </c>
      <c r="D35" s="155" t="s">
        <v>92</v>
      </c>
      <c r="E35" s="327"/>
      <c r="F35" s="295"/>
      <c r="G35" s="175" t="s">
        <v>88</v>
      </c>
      <c r="H35" s="175" t="s">
        <v>94</v>
      </c>
      <c r="I35" s="175" t="s">
        <v>102</v>
      </c>
      <c r="J35" s="12">
        <v>15</v>
      </c>
      <c r="K35" s="12">
        <v>30</v>
      </c>
      <c r="L35" s="12">
        <v>45</v>
      </c>
      <c r="M35" s="12">
        <v>30</v>
      </c>
      <c r="N35" s="12">
        <v>60</v>
      </c>
      <c r="O35" s="12">
        <v>90</v>
      </c>
      <c r="P35" s="177" t="s">
        <v>77</v>
      </c>
      <c r="Q35" s="177" t="s">
        <v>92</v>
      </c>
      <c r="R35" s="12" t="s">
        <v>23</v>
      </c>
      <c r="S35" s="12" t="s">
        <v>23</v>
      </c>
      <c r="T35" s="12" t="s">
        <v>23</v>
      </c>
      <c r="U35" s="12" t="s">
        <v>23</v>
      </c>
      <c r="V35" s="12" t="s">
        <v>23</v>
      </c>
      <c r="W35" s="177" t="s">
        <v>77</v>
      </c>
      <c r="X35" s="48">
        <f>IF($W35="MM1",'2020 GTCMHIC Indemnity Plans'!$D$25,IF($W35="MM2",'2020 GTCMHIC Indemnity Plans'!$F$25,IF($W35="MM3",'2020 GTCMHIC Indemnity Plans'!$H$25,IF($W35="MM5",'2020 GTCMHIC Indemnity Plans'!$J$25,IF($W35="MM6",'2020 GTCMHIC Comprehensive Plan'!$D$25,IF($W35="MM7",'2020 GTCMHIC Indemnity Plans'!$L$25,IF($W35="PPO1",'2020 GTMHIC PPO Plans'!$D$25,IF($W35="PPO2",'2020 GTMHIC PPO Plans'!$F$25,IF($W35="PPO3",'2020 GTMHIC PPO Plans'!$H$25,IF($W35="PPOT",'2020 GTMHIC PPO Plans'!$J$25,IF($W35="ACA-P",'2020 GTCMHIC Metal Level Plans'!$C$29,IF($W35="ACA-G",'2020 GTCMHIC Metal Level Plans'!$C$34,IF($W35="ACA-S",'2020 GTCMHIC Metal Level Plans'!$C$39,IF($W35="ACA-B",'2020 GTCMHIC Metal Level Plans'!$C$44,IF($W35="MS-1",'2020 Mx Supp Plans'!$D$26,IF($W35="MS-2",'2020 Mx Supp Plans'!$F$26,IF($W35="MS-3",'2020 Mx Supp Plans'!$H$26,IF($W35="MS-4",'2020 Mx Supp Plans'!$J$26,IF($W35="MS-5",'2020 Mx Supp Plans'!$L$26," ")))))))))))))))))))</f>
        <v>279.93577500000004</v>
      </c>
      <c r="Y35" s="48">
        <f>IF($P35="2T1",'2020 GTCMHIC 2-Tier Rx Plans'!$C$30,IF($P35="2T2",'2020 GTCMHIC 2-Tier Rx Plans'!$D$30,IF($P35="2T3",'2020 GTCMHIC 2-Tier Rx Plans'!$E$30,IF($P35="3T3",'2020 GTCMHIC 3-Tier Rx Plans'!$C$30,IF($P35="3T5a",'2020 GTCMHIC 3-Tier Rx Plans'!$D$30,IF($P35="3T6",'2020 GTCMHIC 3-Tier Rx Plans'!$E$30,IF($P35="3T7",'2020 GTCMHIC 3-Tier Rx Plans'!$F$30,IF($P35="3T9",'2020 GTCMHIC 3-Tier Rx Plans'!$G$30,IF($P35="3T10",'2020 GTCMHIC 3-Tier Rx Plans'!$H$30,IF($P35="3T11",'2020 GTCMHIC 3-Tier Rx Plans'!$I$30,IF($P35="3T13",'2020 GTCMHIC 3-Tier Rx Plans'!$J$30,IF($W35="ACA-P",'2020 GTCMHIC Metal Level Plans'!$C$30,IF($W35="ACA-G",'2020 GTCMHIC Metal Level Plans'!$C$35,IF($W35="ACA-S",'2020 GTCMHIC Metal Level Plans'!$C$40,IF($W35="ACA-B",'2020 GTCMHIC Metal Level Plans'!$C$45,IF($W35="MS-1",'2020 Mx Supp Plans'!$D$27,IF($W35="MS-2",'2020 Mx Supp Plans'!$F$27,IF($W35="MS-3",'2020 Mx Supp Plans'!$H$27,IF($W35="MS-4",'2020 Mx Supp Plans'!$J$27,IF($W35="MS-5",'2020 Mx Supp Plans'!$L$27,IF($W35="MS-6",'2020 Mx Supp Plans'!$N$27,0)))))))))))))))))))))</f>
        <v>296.07637500000004</v>
      </c>
      <c r="Z35" s="48">
        <f>IF($W35="ACA-P",'2020 GTCMHIC Metal Level Plans'!$D$25,IF($W35="ACA-G",'2020 GTCMHIC Metal Level Plans'!$F$25,IF($W35="ACA-S",'2020 GTCMHIC Metal Level Plans'!$H$25,IF($W35="ACA-B",'2020 GTCMHIC Metal Level Plans'!$J$25,'Premium Rate Summary - Towns'!X35+Y35))))</f>
        <v>576.01215000000002</v>
      </c>
      <c r="AA35" s="48"/>
      <c r="AB35" s="48" t="str">
        <f>IF($P35="2T1",'2020 GTCMHIC 2-Tier Rx Plans'!$C$31,IF($P35="2T2",'2020 GTCMHIC 2-Tier Rx Plans'!$D$31,IF($P35="2T3",'2020 GTCMHIC 2-Tier Rx Plans'!$E$31,IF($P35="3T3",'2020 GTCMHIC 3-Tier Rx Plans'!$C$31,IF($P35="3T5a",'2020 GTCMHIC 3-Tier Rx Plans'!$D$31,IF($P35="3T6",'2020 GTCMHIC 3-Tier Rx Plans'!$E$31,IF($P35="3T7",'2020 GTCMHIC 3-Tier Rx Plans'!$F$31,IF($P35="3T9",'2020 GTCMHIC 3-Tier Rx Plans'!$G$31,IF($P35="3T10",'2020 GTCMHIC 3-Tier Rx Plans'!$H$31,IF($P35="3T11",'2020 GTCMHIC 3-Tier Rx Plans'!$I$31,IF($P35="3T13",'2020 GTCMHIC 3-Tier Rx Plans'!$J$31,IF($W35="ACA-P",'2020 GTCMHIC Metal Level Plans'!$D$30,IF($W35="ACA-G",'2020 GTCMHIC Metal Level Plans'!$D$35,IF($W35="ACA-S",'2020 GTCMHIC Metal Level Plans'!$D$40,IF($W35="ACA-B",'2020 GTCMHIC Metal Level Plans'!$D$45,IF($W35="MS-1","n/a",IF($W35="MS-2","n/a",IF($W35="MS-3","n/a",IF($W35="MS-4","n/a",IF($W35="MS-5","n/a",IF($W35="MS-6",'2020 Mx Supp Plans'!$N$27,0)))))))))))))))))))))</f>
        <v>n/a</v>
      </c>
      <c r="AC35" s="48"/>
      <c r="AD35" s="19"/>
    </row>
    <row r="36" spans="1:30" s="6" customFormat="1" ht="15.95" customHeight="1" x14ac:dyDescent="0.2">
      <c r="A36" s="300"/>
      <c r="B36" s="328"/>
      <c r="C36" s="155" t="s">
        <v>81</v>
      </c>
      <c r="D36" s="155" t="s">
        <v>93</v>
      </c>
      <c r="E36" s="327"/>
      <c r="F36" s="295"/>
      <c r="G36" s="175" t="s">
        <v>85</v>
      </c>
      <c r="H36" s="175" t="s">
        <v>86</v>
      </c>
      <c r="I36" s="175" t="s">
        <v>356</v>
      </c>
      <c r="J36" s="12">
        <v>5</v>
      </c>
      <c r="K36" s="12">
        <v>35</v>
      </c>
      <c r="L36" s="12">
        <v>70</v>
      </c>
      <c r="M36" s="12">
        <v>10</v>
      </c>
      <c r="N36" s="12">
        <v>70</v>
      </c>
      <c r="O36" s="12">
        <v>140</v>
      </c>
      <c r="P36" s="12" t="s">
        <v>70</v>
      </c>
      <c r="Q36" s="177" t="s">
        <v>93</v>
      </c>
      <c r="R36" s="12" t="s">
        <v>220</v>
      </c>
      <c r="S36" s="12" t="s">
        <v>23</v>
      </c>
      <c r="T36" s="12" t="s">
        <v>23</v>
      </c>
      <c r="U36" s="12">
        <v>2000</v>
      </c>
      <c r="V36" s="12">
        <v>6000</v>
      </c>
      <c r="W36" s="177" t="s">
        <v>70</v>
      </c>
      <c r="X36" s="48">
        <f>IF($W36="MM1",'2020 GTCMHIC Indemnity Plans'!$D$25,IF($W36="MM2",'2020 GTCMHIC Indemnity Plans'!$F$25,IF($W36="MM3",'2020 GTCMHIC Indemnity Plans'!$H$25,IF($W36="MM5",'2020 GTCMHIC Indemnity Plans'!$J$25,IF($W36="MM6",'2020 GTCMHIC Comprehensive Plan'!$D$25,IF($W36="MM7",'2020 GTCMHIC Indemnity Plans'!$L$25,IF($W36="PPO1",'2020 GTMHIC PPO Plans'!$D$25,IF($W36="PPO2",'2020 GTMHIC PPO Plans'!$F$25,IF($W36="PPO3",'2020 GTMHIC PPO Plans'!$H$25,IF($W36="PPOT",'2020 GTMHIC PPO Plans'!$J$25,IF($W36="ACA-P",'2020 GTCMHIC Metal Level Plans'!$C$29,IF($W36="ACA-G",'2020 GTCMHIC Metal Level Plans'!$C$34,IF($W36="ACA-S",'2020 GTCMHIC Metal Level Plans'!$C$39,IF($W36="ACA-B",'2020 GTCMHIC Metal Level Plans'!$C$44,IF($W36="MS-1",'2020 Mx Supp Plans'!$D$26,IF($W36="MS-2",'2020 Mx Supp Plans'!$F$26,IF($W36="MS-3",'2020 Mx Supp Plans'!$H$26,IF($W36="MS-4",'2020 Mx Supp Plans'!$J$26,IF($W36="MS-5",'2020 Mx Supp Plans'!$L$26," ")))))))))))))))))))</f>
        <v>526.68320894280009</v>
      </c>
      <c r="Y36" s="48">
        <f>IF($P36="2T1",'2020 GTCMHIC 2-Tier Rx Plans'!$C$30,IF($P36="2T2",'2020 GTCMHIC 2-Tier Rx Plans'!$D$30,IF($P36="2T3",'2020 GTCMHIC 2-Tier Rx Plans'!$E$30,IF($P36="3T3",'2020 GTCMHIC 3-Tier Rx Plans'!$C$30,IF($P36="3T5a",'2020 GTCMHIC 3-Tier Rx Plans'!$D$30,IF($P36="3T6",'2020 GTCMHIC 3-Tier Rx Plans'!$E$30,IF($P36="3T7",'2020 GTCMHIC 3-Tier Rx Plans'!$F$30,IF($P36="3T9",'2020 GTCMHIC 3-Tier Rx Plans'!$G$30,IF($P36="3T10",'2020 GTCMHIC 3-Tier Rx Plans'!$H$30,IF($P36="3T11",'2020 GTCMHIC 3-Tier Rx Plans'!$I$30,IF($P36="3T13",'2020 GTCMHIC 3-Tier Rx Plans'!$J$30,IF($W36="ACA-P",'2020 GTCMHIC Metal Level Plans'!$C$30,IF($W36="ACA-G",'2020 GTCMHIC Metal Level Plans'!$C$35,IF($W36="ACA-S",'2020 GTCMHIC Metal Level Plans'!$C$40,IF($W36="ACA-B",'2020 GTCMHIC Metal Level Plans'!$C$45,IF($W36="MS-1",'2020 Mx Supp Plans'!$D$27,IF($W36="MS-2",'2020 Mx Supp Plans'!$F$27,IF($W36="MS-3",'2020 Mx Supp Plans'!$H$27,IF($W36="MS-4",'2020 Mx Supp Plans'!$J$27,IF($W36="MS-5",'2020 Mx Supp Plans'!$L$27,IF($W36="MS-6",'2020 Mx Supp Plans'!$N$27,0)))))))))))))))))))))</f>
        <v>134.48074905720003</v>
      </c>
      <c r="Z36" s="48">
        <f>IF($W36="ACA-P",'2020 GTCMHIC Metal Level Plans'!$D$25,IF($W36="ACA-G",'2020 GTCMHIC Metal Level Plans'!$F$25,IF($W36="ACA-S",'2020 GTCMHIC Metal Level Plans'!$H$25,IF($W36="ACA-B",'2020 GTCMHIC Metal Level Plans'!$J$25,'Premium Rate Summary - Towns'!X36+Y36))))</f>
        <v>661.16395800000009</v>
      </c>
      <c r="AA36" s="48">
        <f>IF($W36="MM1",'2020 GTCMHIC Indemnity Plans'!$D$26,IF($W36="MM2",'2020 GTCMHIC Indemnity Plans'!$F$26,IF($W36="MM3",'2020 GTCMHIC Indemnity Plans'!$H$26,IF($W36="MM5",'2020 GTCMHIC Indemnity Plans'!$J$26,IF($W36="MM6",'2020 GTCMHIC Comprehensive Plan'!$D$26,IF($W36="MM7",'2020 GTCMHIC Indemnity Plans'!$L$26,IF($W36="PPO1",'2020 GTMHIC PPO Plans'!$D$26,IF($W36="PPO2",'2020 GTMHIC PPO Plans'!$F$26,IF($W36="PPO3",'2020 GTMHIC PPO Plans'!$H$26,IF($W36="PPOT",'2020 GTMHIC PPO Plans'!$J$26,IF($W36="ACA-P",'2020 GTCMHIC Metal Level Plans'!$D$29,IF($W36="ACA-G",'2020 GTCMHIC Metal Level Plans'!$D$34,IF($W36="ACA-S",'2020 GTCMHIC Metal Level Plans'!$D$39,IF($W36="ACA-B",'2020 GTCMHIC Metal Level Plans'!$D$44,IF($W36="MS-1","n/a",IF($W36="MS-2","n/a",IF($W36="MS-3","n/a",IF($W36="MS-4","n/a",IF($W36="MS-5","n/a"," ")))))))))))))))))))</f>
        <v>1369.3873038300001</v>
      </c>
      <c r="AB36" s="48">
        <f>IF($P36="2T1",'2020 GTCMHIC 2-Tier Rx Plans'!$C$31,IF($P36="2T2",'2020 GTCMHIC 2-Tier Rx Plans'!$D$31,IF($P36="2T3",'2020 GTCMHIC 2-Tier Rx Plans'!$E$31,IF($P36="3T3",'2020 GTCMHIC 3-Tier Rx Plans'!$C$31,IF($P36="3T5a",'2020 GTCMHIC 3-Tier Rx Plans'!$D$31,IF($P36="3T6",'2020 GTCMHIC 3-Tier Rx Plans'!$E$31,IF($P36="3T7",'2020 GTCMHIC 3-Tier Rx Plans'!$F$31,IF($P36="3T9",'2020 GTCMHIC 3-Tier Rx Plans'!$G$31,IF($P36="3T10",'2020 GTCMHIC 3-Tier Rx Plans'!$H$31,IF($P36="3T11",'2020 GTCMHIC 3-Tier Rx Plans'!$I$31,IF($P36="3T13",'2020 GTCMHIC 3-Tier Rx Plans'!$J$31,IF($W36="ACA-P",'2020 GTCMHIC Metal Level Plans'!$D$30,IF($W36="ACA-G",'2020 GTCMHIC Metal Level Plans'!$D$35,IF($W36="ACA-S",'2020 GTCMHIC Metal Level Plans'!$D$40,IF($W36="ACA-B",'2020 GTCMHIC Metal Level Plans'!$D$45,IF($W36="MS-1","n/a",IF($W36="MS-2","n/a",IF($W36="MS-3","n/a",IF($W36="MS-4","n/a",IF($W36="MS-5","n/a",IF($W36="MS-6",'2020 Mx Supp Plans'!$N$27,0)))))))))))))))))))))</f>
        <v>349.65274617</v>
      </c>
      <c r="AC36" s="48">
        <f>IF($W36="ACA-P",'2020 GTCMHIC Metal Level Plans'!$D$26,IF($W36="ACA-G",'2020 GTCMHIC Metal Level Plans'!$F$26,IF($W36="ACA-S",'2020 GTCMHIC Metal Level Plans'!$H$26,IF($W36="ACA-B",'2020 GTCMHIC Metal Level Plans'!$J$26,'Premium Rate Summary - Towns'!AA36+AB36))))</f>
        <v>1719.0400500000001</v>
      </c>
      <c r="AD36" s="19"/>
    </row>
    <row r="37" spans="1:30" s="6" customFormat="1" ht="15.95" customHeight="1" x14ac:dyDescent="0.2">
      <c r="A37" s="300"/>
      <c r="B37" s="328"/>
      <c r="C37" s="155" t="s">
        <v>82</v>
      </c>
      <c r="D37" s="155" t="s">
        <v>93</v>
      </c>
      <c r="E37" s="327"/>
      <c r="F37" s="295"/>
      <c r="G37" s="175" t="s">
        <v>87</v>
      </c>
      <c r="H37" s="175" t="s">
        <v>95</v>
      </c>
      <c r="I37" s="175" t="s">
        <v>356</v>
      </c>
      <c r="J37" s="12">
        <v>5</v>
      </c>
      <c r="K37" s="12">
        <v>35</v>
      </c>
      <c r="L37" s="12">
        <v>70</v>
      </c>
      <c r="M37" s="12">
        <v>10</v>
      </c>
      <c r="N37" s="12">
        <v>70</v>
      </c>
      <c r="O37" s="12">
        <v>140</v>
      </c>
      <c r="P37" s="12" t="s">
        <v>70</v>
      </c>
      <c r="Q37" s="177" t="s">
        <v>93</v>
      </c>
      <c r="R37" s="12" t="s">
        <v>220</v>
      </c>
      <c r="S37" s="12" t="s">
        <v>23</v>
      </c>
      <c r="T37" s="12" t="s">
        <v>23</v>
      </c>
      <c r="U37" s="12">
        <v>2000</v>
      </c>
      <c r="V37" s="12">
        <v>6000</v>
      </c>
      <c r="W37" s="177" t="s">
        <v>70</v>
      </c>
      <c r="X37" s="48">
        <f>IF($W37="MM1",'2020 GTCMHIC Indemnity Plans'!$D$25,IF($W37="MM2",'2020 GTCMHIC Indemnity Plans'!$F$25,IF($W37="MM3",'2020 GTCMHIC Indemnity Plans'!$H$25,IF($W37="MM5",'2020 GTCMHIC Indemnity Plans'!$J$25,IF($W37="MM6",'2020 GTCMHIC Comprehensive Plan'!$D$25,IF($W37="MM7",'2020 GTCMHIC Indemnity Plans'!$L$25,IF($W37="PPO1",'2020 GTMHIC PPO Plans'!$D$25,IF($W37="PPO2",'2020 GTMHIC PPO Plans'!$F$25,IF($W37="PPO3",'2020 GTMHIC PPO Plans'!$H$25,IF($W37="PPOT",'2020 GTMHIC PPO Plans'!$J$25,IF($W37="ACA-P",'2020 GTCMHIC Metal Level Plans'!$C$29,IF($W37="ACA-G",'2020 GTCMHIC Metal Level Plans'!$C$34,IF($W37="ACA-S",'2020 GTCMHIC Metal Level Plans'!$C$39,IF($W37="ACA-B",'2020 GTCMHIC Metal Level Plans'!$C$44,IF($W37="MS-1",'2020 Mx Supp Plans'!$D$26,IF($W37="MS-2",'2020 Mx Supp Plans'!$F$26,IF($W37="MS-3",'2020 Mx Supp Plans'!$H$26,IF($W37="MS-4",'2020 Mx Supp Plans'!$J$26,IF($W37="MS-5",'2020 Mx Supp Plans'!$L$26," ")))))))))))))))))))</f>
        <v>526.68320894280009</v>
      </c>
      <c r="Y37" s="48">
        <f>IF($P37="2T1",'2020 GTCMHIC 2-Tier Rx Plans'!$C$30,IF($P37="2T2",'2020 GTCMHIC 2-Tier Rx Plans'!$D$30,IF($P37="2T3",'2020 GTCMHIC 2-Tier Rx Plans'!$E$30,IF($P37="3T3",'2020 GTCMHIC 3-Tier Rx Plans'!$C$30,IF($P37="3T5a",'2020 GTCMHIC 3-Tier Rx Plans'!$D$30,IF($P37="3T6",'2020 GTCMHIC 3-Tier Rx Plans'!$E$30,IF($P37="3T7",'2020 GTCMHIC 3-Tier Rx Plans'!$F$30,IF($P37="3T9",'2020 GTCMHIC 3-Tier Rx Plans'!$G$30,IF($P37="3T10",'2020 GTCMHIC 3-Tier Rx Plans'!$H$30,IF($P37="3T11",'2020 GTCMHIC 3-Tier Rx Plans'!$I$30,IF($P37="3T13",'2020 GTCMHIC 3-Tier Rx Plans'!$J$30,IF($W37="ACA-P",'2020 GTCMHIC Metal Level Plans'!$C$30,IF($W37="ACA-G",'2020 GTCMHIC Metal Level Plans'!$C$35,IF($W37="ACA-S",'2020 GTCMHIC Metal Level Plans'!$C$40,IF($W37="ACA-B",'2020 GTCMHIC Metal Level Plans'!$C$45,IF($W37="MS-1",'2020 Mx Supp Plans'!$D$27,IF($W37="MS-2",'2020 Mx Supp Plans'!$F$27,IF($W37="MS-3",'2020 Mx Supp Plans'!$H$27,IF($W37="MS-4",'2020 Mx Supp Plans'!$J$27,IF($W37="MS-5",'2020 Mx Supp Plans'!$L$27,IF($W37="MS-6",'2020 Mx Supp Plans'!$N$27,0)))))))))))))))))))))</f>
        <v>134.48074905720003</v>
      </c>
      <c r="Z37" s="48">
        <f>IF($W37="ACA-P",'2020 GTCMHIC Metal Level Plans'!$D$25,IF($W37="ACA-G",'2020 GTCMHIC Metal Level Plans'!$F$25,IF($W37="ACA-S",'2020 GTCMHIC Metal Level Plans'!$H$25,IF($W37="ACA-B",'2020 GTCMHIC Metal Level Plans'!$J$25,'Premium Rate Summary - Towns'!X37+Y37))))</f>
        <v>661.16395800000009</v>
      </c>
      <c r="AA37" s="48">
        <f>IF($W37="MM1",'2020 GTCMHIC Indemnity Plans'!$D$26,IF($W37="MM2",'2020 GTCMHIC Indemnity Plans'!$F$26,IF($W37="MM3",'2020 GTCMHIC Indemnity Plans'!$H$26,IF($W37="MM5",'2020 GTCMHIC Indemnity Plans'!$J$26,IF($W37="MM6",'2020 GTCMHIC Comprehensive Plan'!$D$26,IF($W37="MM7",'2020 GTCMHIC Indemnity Plans'!$L$26,IF($W37="PPO1",'2020 GTMHIC PPO Plans'!$D$26,IF($W37="PPO2",'2020 GTMHIC PPO Plans'!$F$26,IF($W37="PPO3",'2020 GTMHIC PPO Plans'!$H$26,IF($W37="PPOT",'2020 GTMHIC PPO Plans'!$J$26,IF($W37="ACA-P",'2020 GTCMHIC Metal Level Plans'!$D$29,IF($W37="ACA-G",'2020 GTCMHIC Metal Level Plans'!$D$34,IF($W37="ACA-S",'2020 GTCMHIC Metal Level Plans'!$D$39,IF($W37="ACA-B",'2020 GTCMHIC Metal Level Plans'!$D$44,IF($W37="MS-1","n/a",IF($W37="MS-2","n/a",IF($W37="MS-3","n/a",IF($W37="MS-4","n/a",IF($W37="MS-5","n/a"," ")))))))))))))))))))</f>
        <v>1369.3873038300001</v>
      </c>
      <c r="AB37" s="48">
        <f>IF($P37="2T1",'2020 GTCMHIC 2-Tier Rx Plans'!$C$31,IF($P37="2T2",'2020 GTCMHIC 2-Tier Rx Plans'!$D$31,IF($P37="2T3",'2020 GTCMHIC 2-Tier Rx Plans'!$E$31,IF($P37="3T3",'2020 GTCMHIC 3-Tier Rx Plans'!$C$31,IF($P37="3T5a",'2020 GTCMHIC 3-Tier Rx Plans'!$D$31,IF($P37="3T6",'2020 GTCMHIC 3-Tier Rx Plans'!$E$31,IF($P37="3T7",'2020 GTCMHIC 3-Tier Rx Plans'!$F$31,IF($P37="3T9",'2020 GTCMHIC 3-Tier Rx Plans'!$G$31,IF($P37="3T10",'2020 GTCMHIC 3-Tier Rx Plans'!$H$31,IF($P37="3T11",'2020 GTCMHIC 3-Tier Rx Plans'!$I$31,IF($P37="3T13",'2020 GTCMHIC 3-Tier Rx Plans'!$J$31,IF($W37="ACA-P",'2020 GTCMHIC Metal Level Plans'!$D$30,IF($W37="ACA-G",'2020 GTCMHIC Metal Level Plans'!$D$35,IF($W37="ACA-S",'2020 GTCMHIC Metal Level Plans'!$D$40,IF($W37="ACA-B",'2020 GTCMHIC Metal Level Plans'!$D$45,IF($W37="MS-1","n/a",IF($W37="MS-2","n/a",IF($W37="MS-3","n/a",IF($W37="MS-4","n/a",IF($W37="MS-5","n/a",IF($W37="MS-6",'2020 Mx Supp Plans'!$N$27,0)))))))))))))))))))))</f>
        <v>349.65274617</v>
      </c>
      <c r="AC37" s="48">
        <f>IF($W37="ACA-P",'2020 GTCMHIC Metal Level Plans'!$D$26,IF($W37="ACA-G",'2020 GTCMHIC Metal Level Plans'!$F$26,IF($W37="ACA-S",'2020 GTCMHIC Metal Level Plans'!$H$26,IF($W37="ACA-B",'2020 GTCMHIC Metal Level Plans'!$J$26,'Premium Rate Summary - Towns'!AA37+AB37))))</f>
        <v>1719.0400500000001</v>
      </c>
      <c r="AD37" s="19"/>
    </row>
    <row r="38" spans="1:30" s="6" customFormat="1" ht="15.95" customHeight="1" x14ac:dyDescent="0.2">
      <c r="A38" s="305" t="s">
        <v>60</v>
      </c>
      <c r="B38" s="215">
        <v>15</v>
      </c>
      <c r="C38" s="146" t="s">
        <v>81</v>
      </c>
      <c r="D38" s="146" t="s">
        <v>362</v>
      </c>
      <c r="E38" s="314">
        <v>41275</v>
      </c>
      <c r="F38" s="317" t="s">
        <v>89</v>
      </c>
      <c r="G38" s="317" t="s">
        <v>85</v>
      </c>
      <c r="H38" s="174" t="s">
        <v>86</v>
      </c>
      <c r="I38" s="174" t="s">
        <v>103</v>
      </c>
      <c r="J38" s="173">
        <v>15</v>
      </c>
      <c r="K38" s="173">
        <v>30</v>
      </c>
      <c r="L38" s="173">
        <v>45</v>
      </c>
      <c r="M38" s="173">
        <v>30</v>
      </c>
      <c r="N38" s="173">
        <v>60</v>
      </c>
      <c r="O38" s="173">
        <v>90</v>
      </c>
      <c r="P38" s="173" t="s">
        <v>43</v>
      </c>
      <c r="Q38" s="176" t="s">
        <v>54</v>
      </c>
      <c r="R38" s="173">
        <v>15</v>
      </c>
      <c r="S38" s="173" t="s">
        <v>23</v>
      </c>
      <c r="T38" s="173" t="s">
        <v>23</v>
      </c>
      <c r="U38" s="173">
        <v>1500</v>
      </c>
      <c r="V38" s="173">
        <v>4500</v>
      </c>
      <c r="W38" s="176" t="s">
        <v>33</v>
      </c>
      <c r="X38" s="47">
        <f>IF($W38="MM1",'2020 GTCMHIC Indemnity Plans'!$D$25,IF($W38="MM2",'2020 GTCMHIC Indemnity Plans'!$F$25,IF($W38="MM3",'2020 GTCMHIC Indemnity Plans'!$H$25,IF($W38="MM5",'2020 GTCMHIC Indemnity Plans'!$J$25,IF($W38="MM6",'2020 GTCMHIC Comprehensive Plan'!$D$25,IF($W38="MM7",'2020 GTCMHIC Indemnity Plans'!$L$25,IF($W38="PPO1",'2020 GTMHIC PPO Plans'!$D$25,IF($W38="PPO2",'2020 GTMHIC PPO Plans'!$F$25,IF($W38="PPO3",'2020 GTMHIC PPO Plans'!$H$25,IF($W38="PPOT",'2020 GTMHIC PPO Plans'!$J$25,IF($W38="ACA-P",'2020 GTCMHIC Metal Level Plans'!$C$29,IF($W38="ACA-G",'2020 GTCMHIC Metal Level Plans'!$C$34,IF($W38="ACA-S",'2020 GTCMHIC Metal Level Plans'!$C$39,IF($W38="ACA-B",'2020 GTCMHIC Metal Level Plans'!$C$44,IF($W38="MS-1",'2020 Mx Supp Plans'!$D$26,IF($W38="MS-2",'2020 Mx Supp Plans'!$F$26,IF($W38="MS-3",'2020 Mx Supp Plans'!$H$26,IF($W38="MS-4",'2020 Mx Supp Plans'!$J$26,IF($W38="MS-5",'2020 Mx Supp Plans'!$L$26," ")))))))))))))))))))</f>
        <v>761.37</v>
      </c>
      <c r="Y38" s="47">
        <f>IF($P38="2T1",'2020 GTCMHIC 2-Tier Rx Plans'!$C$30,IF($P38="2T2",'2020 GTCMHIC 2-Tier Rx Plans'!$D$30,IF($P38="2T3",'2020 GTCMHIC 2-Tier Rx Plans'!$E$30,IF($P38="3T3",'2020 GTCMHIC 3-Tier Rx Plans'!$C$30,IF($P38="3T5a",'2020 GTCMHIC 3-Tier Rx Plans'!$D$30,IF($P38="3T6",'2020 GTCMHIC 3-Tier Rx Plans'!$E$30,IF($P38="3T7",'2020 GTCMHIC 3-Tier Rx Plans'!$F$30,IF($P38="3T9",'2020 GTCMHIC 3-Tier Rx Plans'!$G$30,IF($P38="3T10",'2020 GTCMHIC 3-Tier Rx Plans'!$H$30,IF($P38="3T11",'2020 GTCMHIC 3-Tier Rx Plans'!$I$30,IF($P38="3T13",'2020 GTCMHIC 3-Tier Rx Plans'!$J$30,IF($W38="ACA-P",'2020 GTCMHIC Metal Level Plans'!$C$30,IF($W38="ACA-G",'2020 GTCMHIC Metal Level Plans'!$C$35,IF($W38="ACA-S",'2020 GTCMHIC Metal Level Plans'!$C$40,IF($W38="ACA-B",'2020 GTCMHIC Metal Level Plans'!$C$45,IF($W38="MS-1",'2020 Mx Supp Plans'!$D$27,IF($W38="MS-2",'2020 Mx Supp Plans'!$F$27,IF($W38="MS-3",'2020 Mx Supp Plans'!$H$27,IF($W38="MS-4",'2020 Mx Supp Plans'!$J$27,IF($W38="MS-5",'2020 Mx Supp Plans'!$L$27,IF($W38="MS-6",'2020 Mx Supp Plans'!$N$27,0)))))))))))))))))))))</f>
        <v>112.84</v>
      </c>
      <c r="Z38" s="47">
        <f>IF($W38="ACA-P",'2020 GTCMHIC Metal Level Plans'!$D$25,IF($W38="ACA-G",'2020 GTCMHIC Metal Level Plans'!$F$25,IF($W38="ACA-S",'2020 GTCMHIC Metal Level Plans'!$H$25,IF($W38="ACA-B",'2020 GTCMHIC Metal Level Plans'!$J$25,'Premium Rate Summary - Towns'!X38+Y38))))</f>
        <v>874.21</v>
      </c>
      <c r="AA38" s="47">
        <f>IF($W38="MM1",'2020 GTCMHIC Indemnity Plans'!$D$26,IF($W38="MM2",'2020 GTCMHIC Indemnity Plans'!$F$26,IF($W38="MM3",'2020 GTCMHIC Indemnity Plans'!$H$26,IF($W38="MM5",'2020 GTCMHIC Indemnity Plans'!$J$26,IF($W38="MM6",'2020 GTCMHIC Comprehensive Plan'!$D$26,IF($W38="MM7",'2020 GTCMHIC Indemnity Plans'!$L$26,IF($W38="PPO1",'2020 GTMHIC PPO Plans'!$D$26,IF($W38="PPO2",'2020 GTMHIC PPO Plans'!$F$26,IF($W38="PPO3",'2020 GTMHIC PPO Plans'!$H$26,IF($W38="PPOT",'2020 GTMHIC PPO Plans'!$J$26,IF($W38="ACA-P",'2020 GTCMHIC Metal Level Plans'!$D$29,IF($W38="ACA-G",'2020 GTCMHIC Metal Level Plans'!$D$34,IF($W38="ACA-S",'2020 GTCMHIC Metal Level Plans'!$D$39,IF($W38="ACA-B",'2020 GTCMHIC Metal Level Plans'!$D$44,IF($W38="MS-1","n/a",IF($W38="MS-2","n/a",IF($W38="MS-3","n/a",IF($W38="MS-4","n/a",IF($W38="MS-5","n/a"," ")))))))))))))))))))</f>
        <v>1647.96</v>
      </c>
      <c r="AB38" s="47">
        <f>IF($P38="2T1",'2020 GTCMHIC 2-Tier Rx Plans'!$C$31,IF($P38="2T2",'2020 GTCMHIC 2-Tier Rx Plans'!$D$31,IF($P38="2T3",'2020 GTCMHIC 2-Tier Rx Plans'!$E$31,IF($P38="3T3",'2020 GTCMHIC 3-Tier Rx Plans'!$C$31,IF($P38="3T5a",'2020 GTCMHIC 3-Tier Rx Plans'!$D$31,IF($P38="3T6",'2020 GTCMHIC 3-Tier Rx Plans'!$E$31,IF($P38="3T7",'2020 GTCMHIC 3-Tier Rx Plans'!$F$31,IF($P38="3T9",'2020 GTCMHIC 3-Tier Rx Plans'!$G$31,IF($P38="3T10",'2020 GTCMHIC 3-Tier Rx Plans'!$H$31,IF($P38="3T11",'2020 GTCMHIC 3-Tier Rx Plans'!$I$31,IF($P38="3T13",'2020 GTCMHIC 3-Tier Rx Plans'!$J$31,IF($W38="ACA-P",'2020 GTCMHIC Metal Level Plans'!$D$30,IF($W38="ACA-G",'2020 GTCMHIC Metal Level Plans'!$D$35,IF($W38="ACA-S",'2020 GTCMHIC Metal Level Plans'!$D$40,IF($W38="ACA-B",'2020 GTCMHIC Metal Level Plans'!$D$45,IF($W38="MS-1","n/a",IF($W38="MS-2","n/a",IF($W38="MS-3","n/a",IF($W38="MS-4","n/a",IF($W38="MS-5","n/a",IF($W38="MS-6",'2020 Mx Supp Plans'!$N$27,0)))))))))))))))))))))</f>
        <v>244.57</v>
      </c>
      <c r="AC38" s="47">
        <f>IF($W38="ACA-P",'2020 GTCMHIC Metal Level Plans'!$D$26,IF($W38="ACA-G",'2020 GTCMHIC Metal Level Plans'!$F$26,IF($W38="ACA-S",'2020 GTCMHIC Metal Level Plans'!$H$26,IF($W38="ACA-B",'2020 GTCMHIC Metal Level Plans'!$J$26,'Premium Rate Summary - Towns'!AA38+AB38))))</f>
        <v>1892.53</v>
      </c>
      <c r="AD38" s="19"/>
    </row>
    <row r="39" spans="1:30" s="6" customFormat="1" ht="15.95" customHeight="1" x14ac:dyDescent="0.2">
      <c r="A39" s="305"/>
      <c r="B39" s="215"/>
      <c r="C39" s="146" t="s">
        <v>82</v>
      </c>
      <c r="D39" s="146" t="s">
        <v>362</v>
      </c>
      <c r="E39" s="314"/>
      <c r="F39" s="317"/>
      <c r="G39" s="317"/>
      <c r="H39" s="174" t="s">
        <v>87</v>
      </c>
      <c r="I39" s="174" t="s">
        <v>103</v>
      </c>
      <c r="J39" s="173">
        <v>15</v>
      </c>
      <c r="K39" s="173">
        <v>30</v>
      </c>
      <c r="L39" s="173">
        <v>45</v>
      </c>
      <c r="M39" s="173">
        <v>30</v>
      </c>
      <c r="N39" s="173">
        <v>60</v>
      </c>
      <c r="O39" s="173">
        <v>90</v>
      </c>
      <c r="P39" s="173" t="s">
        <v>43</v>
      </c>
      <c r="Q39" s="176" t="s">
        <v>54</v>
      </c>
      <c r="R39" s="173">
        <v>15</v>
      </c>
      <c r="S39" s="173" t="s">
        <v>23</v>
      </c>
      <c r="T39" s="173" t="s">
        <v>23</v>
      </c>
      <c r="U39" s="173">
        <v>1500</v>
      </c>
      <c r="V39" s="173">
        <v>4500</v>
      </c>
      <c r="W39" s="176" t="s">
        <v>33</v>
      </c>
      <c r="X39" s="47">
        <f>IF($W39="MM1",'2020 GTCMHIC Indemnity Plans'!$D$25,IF($W39="MM2",'2020 GTCMHIC Indemnity Plans'!$F$25,IF($W39="MM3",'2020 GTCMHIC Indemnity Plans'!$H$25,IF($W39="MM5",'2020 GTCMHIC Indemnity Plans'!$J$25,IF($W39="MM6",'2020 GTCMHIC Comprehensive Plan'!$D$25,IF($W39="MM7",'2020 GTCMHIC Indemnity Plans'!$L$25,IF($W39="PPO1",'2020 GTMHIC PPO Plans'!$D$25,IF($W39="PPO2",'2020 GTMHIC PPO Plans'!$F$25,IF($W39="PPO3",'2020 GTMHIC PPO Plans'!$H$25,IF($W39="PPOT",'2020 GTMHIC PPO Plans'!$J$25,IF($W39="ACA-P",'2020 GTCMHIC Metal Level Plans'!$C$29,IF($W39="ACA-G",'2020 GTCMHIC Metal Level Plans'!$C$34,IF($W39="ACA-S",'2020 GTCMHIC Metal Level Plans'!$C$39,IF($W39="ACA-B",'2020 GTCMHIC Metal Level Plans'!$C$44,IF($W39="MS-1",'2020 Mx Supp Plans'!$D$26,IF($W39="MS-2",'2020 Mx Supp Plans'!$F$26,IF($W39="MS-3",'2020 Mx Supp Plans'!$H$26,IF($W39="MS-4",'2020 Mx Supp Plans'!$J$26,IF($W39="MS-5",'2020 Mx Supp Plans'!$L$26," ")))))))))))))))))))</f>
        <v>761.37</v>
      </c>
      <c r="Y39" s="47">
        <f>IF($P39="2T1",'2020 GTCMHIC 2-Tier Rx Plans'!$C$30,IF($P39="2T2",'2020 GTCMHIC 2-Tier Rx Plans'!$D$30,IF($P39="2T3",'2020 GTCMHIC 2-Tier Rx Plans'!$E$30,IF($P39="3T3",'2020 GTCMHIC 3-Tier Rx Plans'!$C$30,IF($P39="3T5a",'2020 GTCMHIC 3-Tier Rx Plans'!$D$30,IF($P39="3T6",'2020 GTCMHIC 3-Tier Rx Plans'!$E$30,IF($P39="3T7",'2020 GTCMHIC 3-Tier Rx Plans'!$F$30,IF($P39="3T9",'2020 GTCMHIC 3-Tier Rx Plans'!$G$30,IF($P39="3T10",'2020 GTCMHIC 3-Tier Rx Plans'!$H$30,IF($P39="3T11",'2020 GTCMHIC 3-Tier Rx Plans'!$I$30,IF($P39="3T13",'2020 GTCMHIC 3-Tier Rx Plans'!$J$30,IF($W39="ACA-P",'2020 GTCMHIC Metal Level Plans'!$C$30,IF($W39="ACA-G",'2020 GTCMHIC Metal Level Plans'!$C$35,IF($W39="ACA-S",'2020 GTCMHIC Metal Level Plans'!$C$40,IF($W39="ACA-B",'2020 GTCMHIC Metal Level Plans'!$C$45,IF($W39="MS-1",'2020 Mx Supp Plans'!$D$27,IF($W39="MS-2",'2020 Mx Supp Plans'!$F$27,IF($W39="MS-3",'2020 Mx Supp Plans'!$H$27,IF($W39="MS-4",'2020 Mx Supp Plans'!$J$27,IF($W39="MS-5",'2020 Mx Supp Plans'!$L$27,IF($W39="MS-6",'2020 Mx Supp Plans'!$N$27,0)))))))))))))))))))))</f>
        <v>112.84</v>
      </c>
      <c r="Z39" s="47">
        <f>IF($W39="ACA-P",'2020 GTCMHIC Metal Level Plans'!$D$25,IF($W39="ACA-G",'2020 GTCMHIC Metal Level Plans'!$F$25,IF($W39="ACA-S",'2020 GTCMHIC Metal Level Plans'!$H$25,IF($W39="ACA-B",'2020 GTCMHIC Metal Level Plans'!$J$25,'Premium Rate Summary - Towns'!X39+Y39))))</f>
        <v>874.21</v>
      </c>
      <c r="AA39" s="47">
        <f>IF($W39="MM1",'2020 GTCMHIC Indemnity Plans'!$D$26,IF($W39="MM2",'2020 GTCMHIC Indemnity Plans'!$F$26,IF($W39="MM3",'2020 GTCMHIC Indemnity Plans'!$H$26,IF($W39="MM5",'2020 GTCMHIC Indemnity Plans'!$J$26,IF($W39="MM6",'2020 GTCMHIC Comprehensive Plan'!$D$26,IF($W39="MM7",'2020 GTCMHIC Indemnity Plans'!$L$26,IF($W39="PPO1",'2020 GTMHIC PPO Plans'!$D$26,IF($W39="PPO2",'2020 GTMHIC PPO Plans'!$F$26,IF($W39="PPO3",'2020 GTMHIC PPO Plans'!$H$26,IF($W39="PPOT",'2020 GTMHIC PPO Plans'!$J$26,IF($W39="ACA-P",'2020 GTCMHIC Metal Level Plans'!$D$29,IF($W39="ACA-G",'2020 GTCMHIC Metal Level Plans'!$D$34,IF($W39="ACA-S",'2020 GTCMHIC Metal Level Plans'!$D$39,IF($W39="ACA-B",'2020 GTCMHIC Metal Level Plans'!$D$44,IF($W39="MS-1","n/a",IF($W39="MS-2","n/a",IF($W39="MS-3","n/a",IF($W39="MS-4","n/a",IF($W39="MS-5","n/a"," ")))))))))))))))))))</f>
        <v>1647.96</v>
      </c>
      <c r="AB39" s="47">
        <f>IF($P39="2T1",'2020 GTCMHIC 2-Tier Rx Plans'!$C$31,IF($P39="2T2",'2020 GTCMHIC 2-Tier Rx Plans'!$D$31,IF($P39="2T3",'2020 GTCMHIC 2-Tier Rx Plans'!$E$31,IF($P39="3T3",'2020 GTCMHIC 3-Tier Rx Plans'!$C$31,IF($P39="3T5a",'2020 GTCMHIC 3-Tier Rx Plans'!$D$31,IF($P39="3T6",'2020 GTCMHIC 3-Tier Rx Plans'!$E$31,IF($P39="3T7",'2020 GTCMHIC 3-Tier Rx Plans'!$F$31,IF($P39="3T9",'2020 GTCMHIC 3-Tier Rx Plans'!$G$31,IF($P39="3T10",'2020 GTCMHIC 3-Tier Rx Plans'!$H$31,IF($P39="3T11",'2020 GTCMHIC 3-Tier Rx Plans'!$I$31,IF($P39="3T13",'2020 GTCMHIC 3-Tier Rx Plans'!$J$31,IF($W39="ACA-P",'2020 GTCMHIC Metal Level Plans'!$D$30,IF($W39="ACA-G",'2020 GTCMHIC Metal Level Plans'!$D$35,IF($W39="ACA-S",'2020 GTCMHIC Metal Level Plans'!$D$40,IF($W39="ACA-B",'2020 GTCMHIC Metal Level Plans'!$D$45,IF($W39="MS-1","n/a",IF($W39="MS-2","n/a",IF($W39="MS-3","n/a",IF($W39="MS-4","n/a",IF($W39="MS-5","n/a",IF($W39="MS-6",'2020 Mx Supp Plans'!$N$27,0)))))))))))))))))))))</f>
        <v>244.57</v>
      </c>
      <c r="AC39" s="47">
        <f>IF($W39="ACA-P",'2020 GTCMHIC Metal Level Plans'!$D$26,IF($W39="ACA-G",'2020 GTCMHIC Metal Level Plans'!$F$26,IF($W39="ACA-S",'2020 GTCMHIC Metal Level Plans'!$H$26,IF($W39="ACA-B",'2020 GTCMHIC Metal Level Plans'!$J$26,'Premium Rate Summary - Towns'!AA39+AB39))))</f>
        <v>1892.53</v>
      </c>
      <c r="AD39" s="19"/>
    </row>
    <row r="40" spans="1:30" s="6" customFormat="1" ht="15.95" customHeight="1" x14ac:dyDescent="0.2">
      <c r="A40" s="300" t="s">
        <v>236</v>
      </c>
      <c r="B40" s="328">
        <v>16</v>
      </c>
      <c r="C40" s="155" t="s">
        <v>81</v>
      </c>
      <c r="D40" s="155" t="s">
        <v>93</v>
      </c>
      <c r="E40" s="316">
        <v>42370</v>
      </c>
      <c r="F40" s="295" t="s">
        <v>367</v>
      </c>
      <c r="G40" s="175" t="s">
        <v>85</v>
      </c>
      <c r="H40" s="175" t="s">
        <v>86</v>
      </c>
      <c r="I40" s="175" t="s">
        <v>356</v>
      </c>
      <c r="J40" s="12">
        <v>5</v>
      </c>
      <c r="K40" s="12">
        <v>35</v>
      </c>
      <c r="L40" s="12">
        <v>70</v>
      </c>
      <c r="M40" s="12">
        <v>10</v>
      </c>
      <c r="N40" s="12">
        <v>70</v>
      </c>
      <c r="O40" s="12">
        <v>140</v>
      </c>
      <c r="P40" s="12" t="s">
        <v>70</v>
      </c>
      <c r="Q40" s="177" t="s">
        <v>93</v>
      </c>
      <c r="R40" s="12" t="s">
        <v>220</v>
      </c>
      <c r="S40" s="12" t="s">
        <v>23</v>
      </c>
      <c r="T40" s="12" t="s">
        <v>23</v>
      </c>
      <c r="U40" s="12">
        <v>2000</v>
      </c>
      <c r="V40" s="12">
        <v>6000</v>
      </c>
      <c r="W40" s="177" t="s">
        <v>70</v>
      </c>
      <c r="X40" s="48">
        <f>IF($W40="MM1",'2020 GTCMHIC Indemnity Plans'!$D$25,IF($W40="MM2",'2020 GTCMHIC Indemnity Plans'!$F$25,IF($W40="MM3",'2020 GTCMHIC Indemnity Plans'!$H$25,IF($W40="MM5",'2020 GTCMHIC Indemnity Plans'!$J$25,IF($W40="MM6",'2020 GTCMHIC Comprehensive Plan'!$D$25,IF($W40="MM7",'2020 GTCMHIC Indemnity Plans'!$L$25,IF($W40="PPO1",'2020 GTMHIC PPO Plans'!$D$25,IF($W40="PPO2",'2020 GTMHIC PPO Plans'!$F$25,IF($W40="PPO3",'2020 GTMHIC PPO Plans'!$H$25,IF($W40="PPOT",'2020 GTMHIC PPO Plans'!$J$25,IF($W40="ACA-P",'2020 GTCMHIC Metal Level Plans'!$C$29,IF($W40="ACA-G",'2020 GTCMHIC Metal Level Plans'!$C$34,IF($W40="ACA-S",'2020 GTCMHIC Metal Level Plans'!$C$39,IF($W40="ACA-B",'2020 GTCMHIC Metal Level Plans'!$C$44,IF($W40="MS-1",'2020 Mx Supp Plans'!$D$26,IF($W40="MS-2",'2020 Mx Supp Plans'!$F$26,IF($W40="MS-3",'2020 Mx Supp Plans'!$H$26,IF($W40="MS-4",'2020 Mx Supp Plans'!$J$26,IF($W40="MS-5",'2020 Mx Supp Plans'!$L$26," ")))))))))))))))))))</f>
        <v>526.68320894280009</v>
      </c>
      <c r="Y40" s="48">
        <f>IF($P40="2T1",'2020 GTCMHIC 2-Tier Rx Plans'!$C$30,IF($P40="2T2",'2020 GTCMHIC 2-Tier Rx Plans'!$D$30,IF($P40="2T3",'2020 GTCMHIC 2-Tier Rx Plans'!$E$30,IF($P40="3T3",'2020 GTCMHIC 3-Tier Rx Plans'!$C$30,IF($P40="3T5a",'2020 GTCMHIC 3-Tier Rx Plans'!$D$30,IF($P40="3T6",'2020 GTCMHIC 3-Tier Rx Plans'!$E$30,IF($P40="3T7",'2020 GTCMHIC 3-Tier Rx Plans'!$F$30,IF($P40="3T9",'2020 GTCMHIC 3-Tier Rx Plans'!$G$30,IF($P40="3T10",'2020 GTCMHIC 3-Tier Rx Plans'!$H$30,IF($P40="3T11",'2020 GTCMHIC 3-Tier Rx Plans'!$I$30,IF($P40="3T13",'2020 GTCMHIC 3-Tier Rx Plans'!$J$30,IF($W40="ACA-P",'2020 GTCMHIC Metal Level Plans'!$C$30,IF($W40="ACA-G",'2020 GTCMHIC Metal Level Plans'!$C$35,IF($W40="ACA-S",'2020 GTCMHIC Metal Level Plans'!$C$40,IF($W40="ACA-B",'2020 GTCMHIC Metal Level Plans'!$C$45,IF($W40="MS-1",'2020 Mx Supp Plans'!$D$27,IF($W40="MS-2",'2020 Mx Supp Plans'!$F$27,IF($W40="MS-3",'2020 Mx Supp Plans'!$H$27,IF($W40="MS-4",'2020 Mx Supp Plans'!$J$27,IF($W40="MS-5",'2020 Mx Supp Plans'!$L$27,IF($W40="MS-6",'2020 Mx Supp Plans'!$N$27,0)))))))))))))))))))))</f>
        <v>134.48074905720003</v>
      </c>
      <c r="Z40" s="48">
        <f>IF($W40="ACA-P",'2020 GTCMHIC Metal Level Plans'!$D$25,IF($W40="ACA-G",'2020 GTCMHIC Metal Level Plans'!$F$25,IF($W40="ACA-S",'2020 GTCMHIC Metal Level Plans'!$H$25,IF($W40="ACA-B",'2020 GTCMHIC Metal Level Plans'!$J$25,'Premium Rate Summary - Towns'!X40+Y40))))</f>
        <v>661.16395800000009</v>
      </c>
      <c r="AA40" s="48">
        <f>IF($W40="MM1",'2020 GTCMHIC Indemnity Plans'!$D$26,IF($W40="MM2",'2020 GTCMHIC Indemnity Plans'!$F$26,IF($W40="MM3",'2020 GTCMHIC Indemnity Plans'!$H$26,IF($W40="MM5",'2020 GTCMHIC Indemnity Plans'!$J$26,IF($W40="MM6",'2020 GTCMHIC Comprehensive Plan'!$D$26,IF($W40="MM7",'2020 GTCMHIC Indemnity Plans'!$L$26,IF($W40="PPO1",'2020 GTMHIC PPO Plans'!$D$26,IF($W40="PPO2",'2020 GTMHIC PPO Plans'!$F$26,IF($W40="PPO3",'2020 GTMHIC PPO Plans'!$H$26,IF($W40="PPOT",'2020 GTMHIC PPO Plans'!$J$26,IF($W40="ACA-P",'2020 GTCMHIC Metal Level Plans'!$D$29,IF($W40="ACA-G",'2020 GTCMHIC Metal Level Plans'!$D$34,IF($W40="ACA-S",'2020 GTCMHIC Metal Level Plans'!$D$39,IF($W40="ACA-B",'2020 GTCMHIC Metal Level Plans'!$D$44,IF($W40="MS-1","n/a",IF($W40="MS-2","n/a",IF($W40="MS-3","n/a",IF($W40="MS-4","n/a",IF($W40="MS-5","n/a"," ")))))))))))))))))))</f>
        <v>1369.3873038300001</v>
      </c>
      <c r="AB40" s="48">
        <f>IF($P40="2T1",'2020 GTCMHIC 2-Tier Rx Plans'!$C$31,IF($P40="2T2",'2020 GTCMHIC 2-Tier Rx Plans'!$D$31,IF($P40="2T3",'2020 GTCMHIC 2-Tier Rx Plans'!$E$31,IF($P40="3T3",'2020 GTCMHIC 3-Tier Rx Plans'!$C$31,IF($P40="3T5a",'2020 GTCMHIC 3-Tier Rx Plans'!$D$31,IF($P40="3T6",'2020 GTCMHIC 3-Tier Rx Plans'!$E$31,IF($P40="3T7",'2020 GTCMHIC 3-Tier Rx Plans'!$F$31,IF($P40="3T9",'2020 GTCMHIC 3-Tier Rx Plans'!$G$31,IF($P40="3T10",'2020 GTCMHIC 3-Tier Rx Plans'!$H$31,IF($P40="3T11",'2020 GTCMHIC 3-Tier Rx Plans'!$I$31,IF($P40="3T13",'2020 GTCMHIC 3-Tier Rx Plans'!$J$31,IF($W40="ACA-P",'2020 GTCMHIC Metal Level Plans'!$D$30,IF($W40="ACA-G",'2020 GTCMHIC Metal Level Plans'!$D$35,IF($W40="ACA-S",'2020 GTCMHIC Metal Level Plans'!$D$40,IF($W40="ACA-B",'2020 GTCMHIC Metal Level Plans'!$D$45,IF($W40="MS-1","n/a",IF($W40="MS-2","n/a",IF($W40="MS-3","n/a",IF($W40="MS-4","n/a",IF($W40="MS-5","n/a",IF($W40="MS-6",'2020 Mx Supp Plans'!$N$27,0)))))))))))))))))))))</f>
        <v>349.65274617</v>
      </c>
      <c r="AC40" s="48">
        <f>IF($W40="ACA-P",'2020 GTCMHIC Metal Level Plans'!$D$26,IF($W40="ACA-G",'2020 GTCMHIC Metal Level Plans'!$F$26,IF($W40="ACA-S",'2020 GTCMHIC Metal Level Plans'!$H$26,IF($W40="ACA-B",'2020 GTCMHIC Metal Level Plans'!$J$26,'Premium Rate Summary - Towns'!AA40+AB40))))</f>
        <v>1719.0400500000001</v>
      </c>
      <c r="AD40" s="19"/>
    </row>
    <row r="41" spans="1:30" s="6" customFormat="1" ht="15.95" customHeight="1" x14ac:dyDescent="0.2">
      <c r="A41" s="300"/>
      <c r="B41" s="328"/>
      <c r="C41" s="155" t="s">
        <v>82</v>
      </c>
      <c r="D41" s="155" t="s">
        <v>93</v>
      </c>
      <c r="E41" s="316"/>
      <c r="F41" s="295"/>
      <c r="G41" s="175" t="s">
        <v>87</v>
      </c>
      <c r="H41" s="175" t="s">
        <v>95</v>
      </c>
      <c r="I41" s="175" t="s">
        <v>356</v>
      </c>
      <c r="J41" s="12">
        <v>5</v>
      </c>
      <c r="K41" s="12">
        <v>35</v>
      </c>
      <c r="L41" s="12">
        <v>70</v>
      </c>
      <c r="M41" s="12">
        <v>10</v>
      </c>
      <c r="N41" s="12">
        <v>70</v>
      </c>
      <c r="O41" s="12">
        <v>140</v>
      </c>
      <c r="P41" s="12" t="s">
        <v>70</v>
      </c>
      <c r="Q41" s="177" t="s">
        <v>93</v>
      </c>
      <c r="R41" s="12" t="s">
        <v>220</v>
      </c>
      <c r="S41" s="12" t="s">
        <v>23</v>
      </c>
      <c r="T41" s="12" t="s">
        <v>23</v>
      </c>
      <c r="U41" s="12">
        <v>2000</v>
      </c>
      <c r="V41" s="12">
        <v>6000</v>
      </c>
      <c r="W41" s="177" t="s">
        <v>70</v>
      </c>
      <c r="X41" s="48">
        <f>IF($W41="MM1",'2020 GTCMHIC Indemnity Plans'!$D$25,IF($W41="MM2",'2020 GTCMHIC Indemnity Plans'!$F$25,IF($W41="MM3",'2020 GTCMHIC Indemnity Plans'!$H$25,IF($W41="MM5",'2020 GTCMHIC Indemnity Plans'!$J$25,IF($W41="MM6",'2020 GTCMHIC Comprehensive Plan'!$D$25,IF($W41="MM7",'2020 GTCMHIC Indemnity Plans'!$L$25,IF($W41="PPO1",'2020 GTMHIC PPO Plans'!$D$25,IF($W41="PPO2",'2020 GTMHIC PPO Plans'!$F$25,IF($W41="PPO3",'2020 GTMHIC PPO Plans'!$H$25,IF($W41="PPOT",'2020 GTMHIC PPO Plans'!$J$25,IF($W41="ACA-P",'2020 GTCMHIC Metal Level Plans'!$C$29,IF($W41="ACA-G",'2020 GTCMHIC Metal Level Plans'!$C$34,IF($W41="ACA-S",'2020 GTCMHIC Metal Level Plans'!$C$39,IF($W41="ACA-B",'2020 GTCMHIC Metal Level Plans'!$C$44,IF($W41="MS-1",'2020 Mx Supp Plans'!$D$26,IF($W41="MS-2",'2020 Mx Supp Plans'!$F$26,IF($W41="MS-3",'2020 Mx Supp Plans'!$H$26,IF($W41="MS-4",'2020 Mx Supp Plans'!$J$26,IF($W41="MS-5",'2020 Mx Supp Plans'!$L$26," ")))))))))))))))))))</f>
        <v>526.68320894280009</v>
      </c>
      <c r="Y41" s="48">
        <f>IF($P41="2T1",'2020 GTCMHIC 2-Tier Rx Plans'!$C$30,IF($P41="2T2",'2020 GTCMHIC 2-Tier Rx Plans'!$D$30,IF($P41="2T3",'2020 GTCMHIC 2-Tier Rx Plans'!$E$30,IF($P41="3T3",'2020 GTCMHIC 3-Tier Rx Plans'!$C$30,IF($P41="3T5a",'2020 GTCMHIC 3-Tier Rx Plans'!$D$30,IF($P41="3T6",'2020 GTCMHIC 3-Tier Rx Plans'!$E$30,IF($P41="3T7",'2020 GTCMHIC 3-Tier Rx Plans'!$F$30,IF($P41="3T9",'2020 GTCMHIC 3-Tier Rx Plans'!$G$30,IF($P41="3T10",'2020 GTCMHIC 3-Tier Rx Plans'!$H$30,IF($P41="3T11",'2020 GTCMHIC 3-Tier Rx Plans'!$I$30,IF($P41="3T13",'2020 GTCMHIC 3-Tier Rx Plans'!$J$30,IF($W41="ACA-P",'2020 GTCMHIC Metal Level Plans'!$C$30,IF($W41="ACA-G",'2020 GTCMHIC Metal Level Plans'!$C$35,IF($W41="ACA-S",'2020 GTCMHIC Metal Level Plans'!$C$40,IF($W41="ACA-B",'2020 GTCMHIC Metal Level Plans'!$C$45,IF($W41="MS-1",'2020 Mx Supp Plans'!$D$27,IF($W41="MS-2",'2020 Mx Supp Plans'!$F$27,IF($W41="MS-3",'2020 Mx Supp Plans'!$H$27,IF($W41="MS-4",'2020 Mx Supp Plans'!$J$27,IF($W41="MS-5",'2020 Mx Supp Plans'!$L$27,IF($W41="MS-6",'2020 Mx Supp Plans'!$N$27,0)))))))))))))))))))))</f>
        <v>134.48074905720003</v>
      </c>
      <c r="Z41" s="48">
        <f>IF($W41="ACA-P",'2020 GTCMHIC Metal Level Plans'!$D$25,IF($W41="ACA-G",'2020 GTCMHIC Metal Level Plans'!$F$25,IF($W41="ACA-S",'2020 GTCMHIC Metal Level Plans'!$H$25,IF($W41="ACA-B",'2020 GTCMHIC Metal Level Plans'!$J$25,'Premium Rate Summary - Towns'!X41+Y41))))</f>
        <v>661.16395800000009</v>
      </c>
      <c r="AA41" s="48">
        <f>IF($W41="MM1",'2020 GTCMHIC Indemnity Plans'!$D$26,IF($W41="MM2",'2020 GTCMHIC Indemnity Plans'!$F$26,IF($W41="MM3",'2020 GTCMHIC Indemnity Plans'!$H$26,IF($W41="MM5",'2020 GTCMHIC Indemnity Plans'!$J$26,IF($W41="MM6",'2020 GTCMHIC Comprehensive Plan'!$D$26,IF($W41="MM7",'2020 GTCMHIC Indemnity Plans'!$L$26,IF($W41="PPO1",'2020 GTMHIC PPO Plans'!$D$26,IF($W41="PPO2",'2020 GTMHIC PPO Plans'!$F$26,IF($W41="PPO3",'2020 GTMHIC PPO Plans'!$H$26,IF($W41="PPOT",'2020 GTMHIC PPO Plans'!$J$26,IF($W41="ACA-P",'2020 GTCMHIC Metal Level Plans'!$D$29,IF($W41="ACA-G",'2020 GTCMHIC Metal Level Plans'!$D$34,IF($W41="ACA-S",'2020 GTCMHIC Metal Level Plans'!$D$39,IF($W41="ACA-B",'2020 GTCMHIC Metal Level Plans'!$D$44,IF($W41="MS-1","n/a",IF($W41="MS-2","n/a",IF($W41="MS-3","n/a",IF($W41="MS-4","n/a",IF($W41="MS-5","n/a"," ")))))))))))))))))))</f>
        <v>1369.3873038300001</v>
      </c>
      <c r="AB41" s="48">
        <f>IF($P41="2T1",'2020 GTCMHIC 2-Tier Rx Plans'!$C$31,IF($P41="2T2",'2020 GTCMHIC 2-Tier Rx Plans'!$D$31,IF($P41="2T3",'2020 GTCMHIC 2-Tier Rx Plans'!$E$31,IF($P41="3T3",'2020 GTCMHIC 3-Tier Rx Plans'!$C$31,IF($P41="3T5a",'2020 GTCMHIC 3-Tier Rx Plans'!$D$31,IF($P41="3T6",'2020 GTCMHIC 3-Tier Rx Plans'!$E$31,IF($P41="3T7",'2020 GTCMHIC 3-Tier Rx Plans'!$F$31,IF($P41="3T9",'2020 GTCMHIC 3-Tier Rx Plans'!$G$31,IF($P41="3T10",'2020 GTCMHIC 3-Tier Rx Plans'!$H$31,IF($P41="3T11",'2020 GTCMHIC 3-Tier Rx Plans'!$I$31,IF($P41="3T13",'2020 GTCMHIC 3-Tier Rx Plans'!$J$31,IF($W41="ACA-P",'2020 GTCMHIC Metal Level Plans'!$D$30,IF($W41="ACA-G",'2020 GTCMHIC Metal Level Plans'!$D$35,IF($W41="ACA-S",'2020 GTCMHIC Metal Level Plans'!$D$40,IF($W41="ACA-B",'2020 GTCMHIC Metal Level Plans'!$D$45,IF($W41="MS-1","n/a",IF($W41="MS-2","n/a",IF($W41="MS-3","n/a",IF($W41="MS-4","n/a",IF($W41="MS-5","n/a",IF($W41="MS-6",'2020 Mx Supp Plans'!$N$27,0)))))))))))))))))))))</f>
        <v>349.65274617</v>
      </c>
      <c r="AC41" s="48">
        <f>IF($W41="ACA-P",'2020 GTCMHIC Metal Level Plans'!$D$26,IF($W41="ACA-G",'2020 GTCMHIC Metal Level Plans'!$F$26,IF($W41="ACA-S",'2020 GTCMHIC Metal Level Plans'!$H$26,IF($W41="ACA-B",'2020 GTCMHIC Metal Level Plans'!$J$26,'Premium Rate Summary - Towns'!AA41+AB41))))</f>
        <v>1719.0400500000001</v>
      </c>
      <c r="AD41" s="19"/>
    </row>
    <row r="42" spans="1:30" s="23" customFormat="1" ht="15.95" customHeight="1" x14ac:dyDescent="0.2">
      <c r="A42" s="305" t="s">
        <v>366</v>
      </c>
      <c r="B42" s="215">
        <v>17</v>
      </c>
      <c r="C42" s="146" t="s">
        <v>81</v>
      </c>
      <c r="D42" s="146" t="s">
        <v>93</v>
      </c>
      <c r="E42" s="314">
        <v>43466</v>
      </c>
      <c r="F42" s="317" t="s">
        <v>368</v>
      </c>
      <c r="G42" s="174" t="s">
        <v>85</v>
      </c>
      <c r="H42" s="174" t="s">
        <v>86</v>
      </c>
      <c r="I42" s="174" t="s">
        <v>356</v>
      </c>
      <c r="J42" s="173">
        <v>5</v>
      </c>
      <c r="K42" s="173">
        <v>35</v>
      </c>
      <c r="L42" s="173">
        <v>70</v>
      </c>
      <c r="M42" s="173">
        <v>10</v>
      </c>
      <c r="N42" s="173">
        <v>70</v>
      </c>
      <c r="O42" s="173">
        <v>140</v>
      </c>
      <c r="P42" s="173" t="s">
        <v>70</v>
      </c>
      <c r="Q42" s="176" t="s">
        <v>93</v>
      </c>
      <c r="R42" s="173" t="s">
        <v>220</v>
      </c>
      <c r="S42" s="173" t="s">
        <v>23</v>
      </c>
      <c r="T42" s="173" t="s">
        <v>23</v>
      </c>
      <c r="U42" s="173">
        <v>2000</v>
      </c>
      <c r="V42" s="173">
        <v>6000</v>
      </c>
      <c r="W42" s="176" t="s">
        <v>70</v>
      </c>
      <c r="X42" s="47">
        <f>IF($W42="MM1",'2020 GTCMHIC Indemnity Plans'!$D$25,IF($W42="MM2",'2020 GTCMHIC Indemnity Plans'!$F$25,IF($W42="MM3",'2020 GTCMHIC Indemnity Plans'!$H$25,IF($W42="MM5",'2020 GTCMHIC Indemnity Plans'!$J$25,IF($W42="MM6",'2020 GTCMHIC Comprehensive Plan'!$D$25,IF($W42="MM7",'2020 GTCMHIC Indemnity Plans'!$L$25,IF($W42="PPO1",'2020 GTMHIC PPO Plans'!$D$25,IF($W42="PPO2",'2020 GTMHIC PPO Plans'!$F$25,IF($W42="PPO3",'2020 GTMHIC PPO Plans'!$H$25,IF($W42="PPOT",'2020 GTMHIC PPO Plans'!$J$25,IF($W42="ACA-P",'2020 GTCMHIC Metal Level Plans'!$C$29,IF($W42="ACA-G",'2020 GTCMHIC Metal Level Plans'!$C$34,IF($W42="ACA-S",'2020 GTCMHIC Metal Level Plans'!$C$39,IF($W42="ACA-B",'2020 GTCMHIC Metal Level Plans'!$C$44,IF($W42="MS-1",'2020 Mx Supp Plans'!$D$26,IF($W42="MS-2",'2020 Mx Supp Plans'!$F$26,IF($W42="MS-3",'2020 Mx Supp Plans'!$H$26,IF($W42="MS-4",'2020 Mx Supp Plans'!$J$26,IF($W42="MS-5",'2020 Mx Supp Plans'!$L$26," ")))))))))))))))))))</f>
        <v>526.68320894280009</v>
      </c>
      <c r="Y42" s="47">
        <f>IF($P42="2T1",'2020 GTCMHIC 2-Tier Rx Plans'!$C$30,IF($P42="2T2",'2020 GTCMHIC 2-Tier Rx Plans'!$D$30,IF($P42="2T3",'2020 GTCMHIC 2-Tier Rx Plans'!$E$30,IF($P42="3T3",'2020 GTCMHIC 3-Tier Rx Plans'!$C$30,IF($P42="3T5a",'2020 GTCMHIC 3-Tier Rx Plans'!$D$30,IF($P42="3T6",'2020 GTCMHIC 3-Tier Rx Plans'!$E$30,IF($P42="3T7",'2020 GTCMHIC 3-Tier Rx Plans'!$F$30,IF($P42="3T9",'2020 GTCMHIC 3-Tier Rx Plans'!$G$30,IF($P42="3T10",'2020 GTCMHIC 3-Tier Rx Plans'!$H$30,IF($P42="3T11",'2020 GTCMHIC 3-Tier Rx Plans'!$I$30,IF($P42="3T13",'2020 GTCMHIC 3-Tier Rx Plans'!$J$30,IF($W42="ACA-P",'2020 GTCMHIC Metal Level Plans'!$C$30,IF($W42="ACA-G",'2020 GTCMHIC Metal Level Plans'!$C$35,IF($W42="ACA-S",'2020 GTCMHIC Metal Level Plans'!$C$40,IF($W42="ACA-B",'2020 GTCMHIC Metal Level Plans'!$C$45,IF($W42="MS-1",'2020 Mx Supp Plans'!$D$27,IF($W42="MS-2",'2020 Mx Supp Plans'!$F$27,IF($W42="MS-3",'2020 Mx Supp Plans'!$H$27,IF($W42="MS-4",'2020 Mx Supp Plans'!$J$27,IF($W42="MS-5",'2020 Mx Supp Plans'!$L$27,IF($W42="MS-6",'2020 Mx Supp Plans'!$N$27,0)))))))))))))))))))))</f>
        <v>134.48074905720003</v>
      </c>
      <c r="Z42" s="47">
        <f>IF($W42="ACA-P",'2020 GTCMHIC Metal Level Plans'!$D$25,IF($W42="ACA-G",'2020 GTCMHIC Metal Level Plans'!$F$25,IF($W42="ACA-S",'2020 GTCMHIC Metal Level Plans'!$H$25,IF($W42="ACA-B",'2020 GTCMHIC Metal Level Plans'!$J$25,'Premium Rate Summary - Towns'!X42+Y42))))</f>
        <v>661.16395800000009</v>
      </c>
      <c r="AA42" s="47">
        <f>IF($W42="MM1",'2020 GTCMHIC Indemnity Plans'!$D$26,IF($W42="MM2",'2020 GTCMHIC Indemnity Plans'!$F$26,IF($W42="MM3",'2020 GTCMHIC Indemnity Plans'!$H$26,IF($W42="MM5",'2020 GTCMHIC Indemnity Plans'!$J$26,IF($W42="MM6",'2020 GTCMHIC Comprehensive Plan'!$D$26,IF($W42="MM7",'2020 GTCMHIC Indemnity Plans'!$L$26,IF($W42="PPO1",'2020 GTMHIC PPO Plans'!$D$26,IF($W42="PPO2",'2020 GTMHIC PPO Plans'!$F$26,IF($W42="PPO3",'2020 GTMHIC PPO Plans'!$H$26,IF($W42="PPOT",'2020 GTMHIC PPO Plans'!$J$26,IF($W42="ACA-P",'2020 GTCMHIC Metal Level Plans'!$D$29,IF($W42="ACA-G",'2020 GTCMHIC Metal Level Plans'!$D$34,IF($W42="ACA-S",'2020 GTCMHIC Metal Level Plans'!$D$39,IF($W42="ACA-B",'2020 GTCMHIC Metal Level Plans'!$D$44,IF($W42="MS-1","n/a",IF($W42="MS-2","n/a",IF($W42="MS-3","n/a",IF($W42="MS-4","n/a",IF($W42="MS-5","n/a"," ")))))))))))))))))))</f>
        <v>1369.3873038300001</v>
      </c>
      <c r="AB42" s="47">
        <f>IF($P42="2T1",'2020 GTCMHIC 2-Tier Rx Plans'!$C$31,IF($P42="2T2",'2020 GTCMHIC 2-Tier Rx Plans'!$D$31,IF($P42="2T3",'2020 GTCMHIC 2-Tier Rx Plans'!$E$31,IF($P42="3T3",'2020 GTCMHIC 3-Tier Rx Plans'!$C$31,IF($P42="3T5a",'2020 GTCMHIC 3-Tier Rx Plans'!$D$31,IF($P42="3T6",'2020 GTCMHIC 3-Tier Rx Plans'!$E$31,IF($P42="3T7",'2020 GTCMHIC 3-Tier Rx Plans'!$F$31,IF($P42="3T9",'2020 GTCMHIC 3-Tier Rx Plans'!$G$31,IF($P42="3T10",'2020 GTCMHIC 3-Tier Rx Plans'!$H$31,IF($P42="3T11",'2020 GTCMHIC 3-Tier Rx Plans'!$I$31,IF($P42="3T13",'2020 GTCMHIC 3-Tier Rx Plans'!$J$31,IF($W42="ACA-P",'2020 GTCMHIC Metal Level Plans'!$D$30,IF($W42="ACA-G",'2020 GTCMHIC Metal Level Plans'!$D$35,IF($W42="ACA-S",'2020 GTCMHIC Metal Level Plans'!$D$40,IF($W42="ACA-B",'2020 GTCMHIC Metal Level Plans'!$D$45,IF($W42="MS-1","n/a",IF($W42="MS-2","n/a",IF($W42="MS-3","n/a",IF($W42="MS-4","n/a",IF($W42="MS-5","n/a",IF($W42="MS-6",'2020 Mx Supp Plans'!$N$27,0)))))))))))))))))))))</f>
        <v>349.65274617</v>
      </c>
      <c r="AC42" s="47">
        <f>IF($W42="ACA-P",'2020 GTCMHIC Metal Level Plans'!$D$26,IF($W42="ACA-G",'2020 GTCMHIC Metal Level Plans'!$F$26,IF($W42="ACA-S",'2020 GTCMHIC Metal Level Plans'!$H$26,IF($W42="ACA-B",'2020 GTCMHIC Metal Level Plans'!$J$26,'Premium Rate Summary - Towns'!AA42+AB42))))</f>
        <v>1719.0400500000001</v>
      </c>
      <c r="AD42" s="149"/>
    </row>
    <row r="43" spans="1:30" s="23" customFormat="1" ht="15.95" customHeight="1" x14ac:dyDescent="0.2">
      <c r="A43" s="305"/>
      <c r="B43" s="215"/>
      <c r="C43" s="146" t="s">
        <v>82</v>
      </c>
      <c r="D43" s="146" t="s">
        <v>93</v>
      </c>
      <c r="E43" s="314"/>
      <c r="F43" s="317"/>
      <c r="G43" s="174" t="s">
        <v>87</v>
      </c>
      <c r="H43" s="174" t="s">
        <v>95</v>
      </c>
      <c r="I43" s="174" t="s">
        <v>356</v>
      </c>
      <c r="J43" s="173">
        <v>5</v>
      </c>
      <c r="K43" s="173">
        <v>35</v>
      </c>
      <c r="L43" s="173">
        <v>70</v>
      </c>
      <c r="M43" s="173">
        <v>10</v>
      </c>
      <c r="N43" s="173">
        <v>70</v>
      </c>
      <c r="O43" s="173">
        <v>140</v>
      </c>
      <c r="P43" s="173" t="s">
        <v>70</v>
      </c>
      <c r="Q43" s="176" t="s">
        <v>93</v>
      </c>
      <c r="R43" s="173" t="s">
        <v>220</v>
      </c>
      <c r="S43" s="173" t="s">
        <v>23</v>
      </c>
      <c r="T43" s="173" t="s">
        <v>23</v>
      </c>
      <c r="U43" s="173">
        <v>2000</v>
      </c>
      <c r="V43" s="173">
        <v>6000</v>
      </c>
      <c r="W43" s="176" t="s">
        <v>70</v>
      </c>
      <c r="X43" s="47">
        <f>IF($W43="MM1",'2020 GTCMHIC Indemnity Plans'!$D$25,IF($W43="MM2",'2020 GTCMHIC Indemnity Plans'!$F$25,IF($W43="MM3",'2020 GTCMHIC Indemnity Plans'!$H$25,IF($W43="MM5",'2020 GTCMHIC Indemnity Plans'!$J$25,IF($W43="MM6",'2020 GTCMHIC Comprehensive Plan'!$D$25,IF($W43="MM7",'2020 GTCMHIC Indemnity Plans'!$L$25,IF($W43="PPO1",'2020 GTMHIC PPO Plans'!$D$25,IF($W43="PPO2",'2020 GTMHIC PPO Plans'!$F$25,IF($W43="PPO3",'2020 GTMHIC PPO Plans'!$H$25,IF($W43="PPOT",'2020 GTMHIC PPO Plans'!$J$25,IF($W43="ACA-P",'2020 GTCMHIC Metal Level Plans'!$C$29,IF($W43="ACA-G",'2020 GTCMHIC Metal Level Plans'!$C$34,IF($W43="ACA-S",'2020 GTCMHIC Metal Level Plans'!$C$39,IF($W43="ACA-B",'2020 GTCMHIC Metal Level Plans'!$C$44,IF($W43="MS-1",'2020 Mx Supp Plans'!$D$26,IF($W43="MS-2",'2020 Mx Supp Plans'!$F$26,IF($W43="MS-3",'2020 Mx Supp Plans'!$H$26,IF($W43="MS-4",'2020 Mx Supp Plans'!$J$26,IF($W43="MS-5",'2020 Mx Supp Plans'!$L$26," ")))))))))))))))))))</f>
        <v>526.68320894280009</v>
      </c>
      <c r="Y43" s="47">
        <f>IF($P43="2T1",'2020 GTCMHIC 2-Tier Rx Plans'!$C$30,IF($P43="2T2",'2020 GTCMHIC 2-Tier Rx Plans'!$D$30,IF($P43="2T3",'2020 GTCMHIC 2-Tier Rx Plans'!$E$30,IF($P43="3T3",'2020 GTCMHIC 3-Tier Rx Plans'!$C$30,IF($P43="3T5a",'2020 GTCMHIC 3-Tier Rx Plans'!$D$30,IF($P43="3T6",'2020 GTCMHIC 3-Tier Rx Plans'!$E$30,IF($P43="3T7",'2020 GTCMHIC 3-Tier Rx Plans'!$F$30,IF($P43="3T9",'2020 GTCMHIC 3-Tier Rx Plans'!$G$30,IF($P43="3T10",'2020 GTCMHIC 3-Tier Rx Plans'!$H$30,IF($P43="3T11",'2020 GTCMHIC 3-Tier Rx Plans'!$I$30,IF($P43="3T13",'2020 GTCMHIC 3-Tier Rx Plans'!$J$30,IF($W43="ACA-P",'2020 GTCMHIC Metal Level Plans'!$C$30,IF($W43="ACA-G",'2020 GTCMHIC Metal Level Plans'!$C$35,IF($W43="ACA-S",'2020 GTCMHIC Metal Level Plans'!$C$40,IF($W43="ACA-B",'2020 GTCMHIC Metal Level Plans'!$C$45,IF($W43="MS-1",'2020 Mx Supp Plans'!$D$27,IF($W43="MS-2",'2020 Mx Supp Plans'!$F$27,IF($W43="MS-3",'2020 Mx Supp Plans'!$H$27,IF($W43="MS-4",'2020 Mx Supp Plans'!$J$27,IF($W43="MS-5",'2020 Mx Supp Plans'!$L$27,IF($W43="MS-6",'2020 Mx Supp Plans'!$N$27,0)))))))))))))))))))))</f>
        <v>134.48074905720003</v>
      </c>
      <c r="Z43" s="47">
        <f>IF($W43="ACA-P",'2020 GTCMHIC Metal Level Plans'!$D$25,IF($W43="ACA-G",'2020 GTCMHIC Metal Level Plans'!$F$25,IF($W43="ACA-S",'2020 GTCMHIC Metal Level Plans'!$H$25,IF($W43="ACA-B",'2020 GTCMHIC Metal Level Plans'!$J$25,'Premium Rate Summary - Towns'!X43+Y43))))</f>
        <v>661.16395800000009</v>
      </c>
      <c r="AA43" s="47">
        <f>IF($W43="MM1",'2020 GTCMHIC Indemnity Plans'!$D$26,IF($W43="MM2",'2020 GTCMHIC Indemnity Plans'!$F$26,IF($W43="MM3",'2020 GTCMHIC Indemnity Plans'!$H$26,IF($W43="MM5",'2020 GTCMHIC Indemnity Plans'!$J$26,IF($W43="MM6",'2020 GTCMHIC Comprehensive Plan'!$D$26,IF($W43="MM7",'2020 GTCMHIC Indemnity Plans'!$L$26,IF($W43="PPO1",'2020 GTMHIC PPO Plans'!$D$26,IF($W43="PPO2",'2020 GTMHIC PPO Plans'!$F$26,IF($W43="PPO3",'2020 GTMHIC PPO Plans'!$H$26,IF($W43="PPOT",'2020 GTMHIC PPO Plans'!$J$26,IF($W43="ACA-P",'2020 GTCMHIC Metal Level Plans'!$D$29,IF($W43="ACA-G",'2020 GTCMHIC Metal Level Plans'!$D$34,IF($W43="ACA-S",'2020 GTCMHIC Metal Level Plans'!$D$39,IF($W43="ACA-B",'2020 GTCMHIC Metal Level Plans'!$D$44,IF($W43="MS-1","n/a",IF($W43="MS-2","n/a",IF($W43="MS-3","n/a",IF($W43="MS-4","n/a",IF($W43="MS-5","n/a"," ")))))))))))))))))))</f>
        <v>1369.3873038300001</v>
      </c>
      <c r="AB43" s="47">
        <f>IF($P43="2T1",'2020 GTCMHIC 2-Tier Rx Plans'!$C$31,IF($P43="2T2",'2020 GTCMHIC 2-Tier Rx Plans'!$D$31,IF($P43="2T3",'2020 GTCMHIC 2-Tier Rx Plans'!$E$31,IF($P43="3T3",'2020 GTCMHIC 3-Tier Rx Plans'!$C$31,IF($P43="3T5a",'2020 GTCMHIC 3-Tier Rx Plans'!$D$31,IF($P43="3T6",'2020 GTCMHIC 3-Tier Rx Plans'!$E$31,IF($P43="3T7",'2020 GTCMHIC 3-Tier Rx Plans'!$F$31,IF($P43="3T9",'2020 GTCMHIC 3-Tier Rx Plans'!$G$31,IF($P43="3T10",'2020 GTCMHIC 3-Tier Rx Plans'!$H$31,IF($P43="3T11",'2020 GTCMHIC 3-Tier Rx Plans'!$I$31,IF($P43="3T13",'2020 GTCMHIC 3-Tier Rx Plans'!$J$31,IF($W43="ACA-P",'2020 GTCMHIC Metal Level Plans'!$D$30,IF($W43="ACA-G",'2020 GTCMHIC Metal Level Plans'!$D$35,IF($W43="ACA-S",'2020 GTCMHIC Metal Level Plans'!$D$40,IF($W43="ACA-B",'2020 GTCMHIC Metal Level Plans'!$D$45,IF($W43="MS-1","n/a",IF($W43="MS-2","n/a",IF($W43="MS-3","n/a",IF($W43="MS-4","n/a",IF($W43="MS-5","n/a",IF($W43="MS-6",'2020 Mx Supp Plans'!$N$27,0)))))))))))))))))))))</f>
        <v>349.65274617</v>
      </c>
      <c r="AC43" s="47">
        <f>IF($W43="ACA-P",'2020 GTCMHIC Metal Level Plans'!$D$26,IF($W43="ACA-G",'2020 GTCMHIC Metal Level Plans'!$F$26,IF($W43="ACA-S",'2020 GTCMHIC Metal Level Plans'!$H$26,IF($W43="ACA-B",'2020 GTCMHIC Metal Level Plans'!$J$26,'Premium Rate Summary - Towns'!AA43+AB43))))</f>
        <v>1719.0400500000001</v>
      </c>
      <c r="AD43" s="149"/>
    </row>
    <row r="44" spans="1:30" s="23" customFormat="1" ht="15.95" customHeight="1" x14ac:dyDescent="0.2">
      <c r="A44" s="300" t="s">
        <v>369</v>
      </c>
      <c r="B44" s="328">
        <v>18</v>
      </c>
      <c r="C44" s="155" t="s">
        <v>81</v>
      </c>
      <c r="D44" s="155" t="s">
        <v>93</v>
      </c>
      <c r="E44" s="316">
        <v>42736</v>
      </c>
      <c r="F44" s="295" t="s">
        <v>370</v>
      </c>
      <c r="G44" s="175" t="s">
        <v>85</v>
      </c>
      <c r="H44" s="175" t="s">
        <v>86</v>
      </c>
      <c r="I44" s="175" t="s">
        <v>356</v>
      </c>
      <c r="J44" s="12">
        <v>5</v>
      </c>
      <c r="K44" s="12">
        <v>35</v>
      </c>
      <c r="L44" s="12">
        <v>70</v>
      </c>
      <c r="M44" s="12">
        <v>10</v>
      </c>
      <c r="N44" s="12">
        <v>70</v>
      </c>
      <c r="O44" s="12">
        <v>140</v>
      </c>
      <c r="P44" s="12" t="s">
        <v>70</v>
      </c>
      <c r="Q44" s="177" t="s">
        <v>93</v>
      </c>
      <c r="R44" s="12" t="s">
        <v>220</v>
      </c>
      <c r="S44" s="12" t="s">
        <v>23</v>
      </c>
      <c r="T44" s="12" t="s">
        <v>23</v>
      </c>
      <c r="U44" s="12">
        <v>2000</v>
      </c>
      <c r="V44" s="12">
        <v>6000</v>
      </c>
      <c r="W44" s="177" t="s">
        <v>70</v>
      </c>
      <c r="X44" s="48">
        <f>IF($W44="MM1",'2020 GTCMHIC Indemnity Plans'!$D$25,IF($W44="MM2",'2020 GTCMHIC Indemnity Plans'!$F$25,IF($W44="MM3",'2020 GTCMHIC Indemnity Plans'!$H$25,IF($W44="MM5",'2020 GTCMHIC Indemnity Plans'!$J$25,IF($W44="MM6",'2020 GTCMHIC Comprehensive Plan'!$D$25,IF($W44="MM7",'2020 GTCMHIC Indemnity Plans'!$L$25,IF($W44="PPO1",'2020 GTMHIC PPO Plans'!$D$25,IF($W44="PPO2",'2020 GTMHIC PPO Plans'!$F$25,IF($W44="PPO3",'2020 GTMHIC PPO Plans'!$H$25,IF($W44="PPOT",'2020 GTMHIC PPO Plans'!$J$25,IF($W44="ACA-P",'2020 GTCMHIC Metal Level Plans'!$C$29,IF($W44="ACA-G",'2020 GTCMHIC Metal Level Plans'!$C$34,IF($W44="ACA-S",'2020 GTCMHIC Metal Level Plans'!$C$39,IF($W44="ACA-B",'2020 GTCMHIC Metal Level Plans'!$C$44,IF($W44="MS-1",'2020 Mx Supp Plans'!$D$26,IF($W44="MS-2",'2020 Mx Supp Plans'!$F$26,IF($W44="MS-3",'2020 Mx Supp Plans'!$H$26,IF($W44="MS-4",'2020 Mx Supp Plans'!$J$26,IF($W44="MS-5",'2020 Mx Supp Plans'!$L$26," ")))))))))))))))))))</f>
        <v>526.68320894280009</v>
      </c>
      <c r="Y44" s="48">
        <f>IF($P44="2T1",'2020 GTCMHIC 2-Tier Rx Plans'!$C$30,IF($P44="2T2",'2020 GTCMHIC 2-Tier Rx Plans'!$D$30,IF($P44="2T3",'2020 GTCMHIC 2-Tier Rx Plans'!$E$30,IF($P44="3T3",'2020 GTCMHIC 3-Tier Rx Plans'!$C$30,IF($P44="3T5a",'2020 GTCMHIC 3-Tier Rx Plans'!$D$30,IF($P44="3T6",'2020 GTCMHIC 3-Tier Rx Plans'!$E$30,IF($P44="3T7",'2020 GTCMHIC 3-Tier Rx Plans'!$F$30,IF($P44="3T9",'2020 GTCMHIC 3-Tier Rx Plans'!$G$30,IF($P44="3T10",'2020 GTCMHIC 3-Tier Rx Plans'!$H$30,IF($P44="3T11",'2020 GTCMHIC 3-Tier Rx Plans'!$I$30,IF($P44="3T13",'2020 GTCMHIC 3-Tier Rx Plans'!$J$30,IF($W44="ACA-P",'2020 GTCMHIC Metal Level Plans'!$C$30,IF($W44="ACA-G",'2020 GTCMHIC Metal Level Plans'!$C$35,IF($W44="ACA-S",'2020 GTCMHIC Metal Level Plans'!$C$40,IF($W44="ACA-B",'2020 GTCMHIC Metal Level Plans'!$C$45,IF($W44="MS-1",'2020 Mx Supp Plans'!$D$27,IF($W44="MS-2",'2020 Mx Supp Plans'!$F$27,IF($W44="MS-3",'2020 Mx Supp Plans'!$H$27,IF($W44="MS-4",'2020 Mx Supp Plans'!$J$27,IF($W44="MS-5",'2020 Mx Supp Plans'!$L$27,IF($W44="MS-6",'2020 Mx Supp Plans'!$N$27,0)))))))))))))))))))))</f>
        <v>134.48074905720003</v>
      </c>
      <c r="Z44" s="48">
        <f>IF($W44="ACA-P",'2020 GTCMHIC Metal Level Plans'!$D$25,IF($W44="ACA-G",'2020 GTCMHIC Metal Level Plans'!$F$25,IF($W44="ACA-S",'2020 GTCMHIC Metal Level Plans'!$H$25,IF($W44="ACA-B",'2020 GTCMHIC Metal Level Plans'!$J$25,'Premium Rate Summary - Towns'!X44+Y44))))</f>
        <v>661.16395800000009</v>
      </c>
      <c r="AA44" s="48">
        <f>IF($W44="MM1",'2020 GTCMHIC Indemnity Plans'!$D$26,IF($W44="MM2",'2020 GTCMHIC Indemnity Plans'!$F$26,IF($W44="MM3",'2020 GTCMHIC Indemnity Plans'!$H$26,IF($W44="MM5",'2020 GTCMHIC Indemnity Plans'!$J$26,IF($W44="MM6",'2020 GTCMHIC Comprehensive Plan'!$D$26,IF($W44="MM7",'2020 GTCMHIC Indemnity Plans'!$L$26,IF($W44="PPO1",'2020 GTMHIC PPO Plans'!$D$26,IF($W44="PPO2",'2020 GTMHIC PPO Plans'!$F$26,IF($W44="PPO3",'2020 GTMHIC PPO Plans'!$H$26,IF($W44="PPOT",'2020 GTMHIC PPO Plans'!$J$26,IF($W44="ACA-P",'2020 GTCMHIC Metal Level Plans'!$D$29,IF($W44="ACA-G",'2020 GTCMHIC Metal Level Plans'!$D$34,IF($W44="ACA-S",'2020 GTCMHIC Metal Level Plans'!$D$39,IF($W44="ACA-B",'2020 GTCMHIC Metal Level Plans'!$D$44,IF($W44="MS-1","n/a",IF($W44="MS-2","n/a",IF($W44="MS-3","n/a",IF($W44="MS-4","n/a",IF($W44="MS-5","n/a"," ")))))))))))))))))))</f>
        <v>1369.3873038300001</v>
      </c>
      <c r="AB44" s="48">
        <f>IF($P44="2T1",'2020 GTCMHIC 2-Tier Rx Plans'!$C$31,IF($P44="2T2",'2020 GTCMHIC 2-Tier Rx Plans'!$D$31,IF($P44="2T3",'2020 GTCMHIC 2-Tier Rx Plans'!$E$31,IF($P44="3T3",'2020 GTCMHIC 3-Tier Rx Plans'!$C$31,IF($P44="3T5a",'2020 GTCMHIC 3-Tier Rx Plans'!$D$31,IF($P44="3T6",'2020 GTCMHIC 3-Tier Rx Plans'!$E$31,IF($P44="3T7",'2020 GTCMHIC 3-Tier Rx Plans'!$F$31,IF($P44="3T9",'2020 GTCMHIC 3-Tier Rx Plans'!$G$31,IF($P44="3T10",'2020 GTCMHIC 3-Tier Rx Plans'!$H$31,IF($P44="3T11",'2020 GTCMHIC 3-Tier Rx Plans'!$I$31,IF($P44="3T13",'2020 GTCMHIC 3-Tier Rx Plans'!$J$31,IF($W44="ACA-P",'2020 GTCMHIC Metal Level Plans'!$D$30,IF($W44="ACA-G",'2020 GTCMHIC Metal Level Plans'!$D$35,IF($W44="ACA-S",'2020 GTCMHIC Metal Level Plans'!$D$40,IF($W44="ACA-B",'2020 GTCMHIC Metal Level Plans'!$D$45,IF($W44="MS-1","n/a",IF($W44="MS-2","n/a",IF($W44="MS-3","n/a",IF($W44="MS-4","n/a",IF($W44="MS-5","n/a",IF($W44="MS-6",'2020 Mx Supp Plans'!$N$27,0)))))))))))))))))))))</f>
        <v>349.65274617</v>
      </c>
      <c r="AC44" s="48">
        <f>IF($W44="ACA-P",'2020 GTCMHIC Metal Level Plans'!$D$26,IF($W44="ACA-G",'2020 GTCMHIC Metal Level Plans'!$F$26,IF($W44="ACA-S",'2020 GTCMHIC Metal Level Plans'!$H$26,IF($W44="ACA-B",'2020 GTCMHIC Metal Level Plans'!$J$26,'Premium Rate Summary - Towns'!AA44+AB44))))</f>
        <v>1719.0400500000001</v>
      </c>
      <c r="AD44" s="149"/>
    </row>
    <row r="45" spans="1:30" s="23" customFormat="1" ht="15.95" customHeight="1" x14ac:dyDescent="0.2">
      <c r="A45" s="300"/>
      <c r="B45" s="328"/>
      <c r="C45" s="155" t="s">
        <v>82</v>
      </c>
      <c r="D45" s="155" t="s">
        <v>93</v>
      </c>
      <c r="E45" s="316"/>
      <c r="F45" s="295"/>
      <c r="G45" s="175" t="s">
        <v>87</v>
      </c>
      <c r="H45" s="175" t="s">
        <v>95</v>
      </c>
      <c r="I45" s="175" t="s">
        <v>356</v>
      </c>
      <c r="J45" s="12">
        <v>5</v>
      </c>
      <c r="K45" s="12">
        <v>35</v>
      </c>
      <c r="L45" s="12">
        <v>70</v>
      </c>
      <c r="M45" s="12">
        <v>10</v>
      </c>
      <c r="N45" s="12">
        <v>70</v>
      </c>
      <c r="O45" s="12">
        <v>140</v>
      </c>
      <c r="P45" s="12" t="s">
        <v>70</v>
      </c>
      <c r="Q45" s="177" t="s">
        <v>93</v>
      </c>
      <c r="R45" s="12" t="s">
        <v>220</v>
      </c>
      <c r="S45" s="12" t="s">
        <v>23</v>
      </c>
      <c r="T45" s="12" t="s">
        <v>23</v>
      </c>
      <c r="U45" s="12">
        <v>2000</v>
      </c>
      <c r="V45" s="12">
        <v>6000</v>
      </c>
      <c r="W45" s="177" t="s">
        <v>70</v>
      </c>
      <c r="X45" s="48">
        <f>IF($W45="MM1",'2020 GTCMHIC Indemnity Plans'!$D$25,IF($W45="MM2",'2020 GTCMHIC Indemnity Plans'!$F$25,IF($W45="MM3",'2020 GTCMHIC Indemnity Plans'!$H$25,IF($W45="MM5",'2020 GTCMHIC Indemnity Plans'!$J$25,IF($W45="MM6",'2020 GTCMHIC Comprehensive Plan'!$D$25,IF($W45="MM7",'2020 GTCMHIC Indemnity Plans'!$L$25,IF($W45="PPO1",'2020 GTMHIC PPO Plans'!$D$25,IF($W45="PPO2",'2020 GTMHIC PPO Plans'!$F$25,IF($W45="PPO3",'2020 GTMHIC PPO Plans'!$H$25,IF($W45="PPOT",'2020 GTMHIC PPO Plans'!$J$25,IF($W45="ACA-P",'2020 GTCMHIC Metal Level Plans'!$C$29,IF($W45="ACA-G",'2020 GTCMHIC Metal Level Plans'!$C$34,IF($W45="ACA-S",'2020 GTCMHIC Metal Level Plans'!$C$39,IF($W45="ACA-B",'2020 GTCMHIC Metal Level Plans'!$C$44,IF($W45="MS-1",'2020 Mx Supp Plans'!$D$26,IF($W45="MS-2",'2020 Mx Supp Plans'!$F$26,IF($W45="MS-3",'2020 Mx Supp Plans'!$H$26,IF($W45="MS-4",'2020 Mx Supp Plans'!$J$26,IF($W45="MS-5",'2020 Mx Supp Plans'!$L$26," ")))))))))))))))))))</f>
        <v>526.68320894280009</v>
      </c>
      <c r="Y45" s="48">
        <f>IF($P45="2T1",'2020 GTCMHIC 2-Tier Rx Plans'!$C$30,IF($P45="2T2",'2020 GTCMHIC 2-Tier Rx Plans'!$D$30,IF($P45="2T3",'2020 GTCMHIC 2-Tier Rx Plans'!$E$30,IF($P45="3T3",'2020 GTCMHIC 3-Tier Rx Plans'!$C$30,IF($P45="3T5a",'2020 GTCMHIC 3-Tier Rx Plans'!$D$30,IF($P45="3T6",'2020 GTCMHIC 3-Tier Rx Plans'!$E$30,IF($P45="3T7",'2020 GTCMHIC 3-Tier Rx Plans'!$F$30,IF($P45="3T9",'2020 GTCMHIC 3-Tier Rx Plans'!$G$30,IF($P45="3T10",'2020 GTCMHIC 3-Tier Rx Plans'!$H$30,IF($P45="3T11",'2020 GTCMHIC 3-Tier Rx Plans'!$I$30,IF($P45="3T13",'2020 GTCMHIC 3-Tier Rx Plans'!$J$30,IF($W45="ACA-P",'2020 GTCMHIC Metal Level Plans'!$C$30,IF($W45="ACA-G",'2020 GTCMHIC Metal Level Plans'!$C$35,IF($W45="ACA-S",'2020 GTCMHIC Metal Level Plans'!$C$40,IF($W45="ACA-B",'2020 GTCMHIC Metal Level Plans'!$C$45,IF($W45="MS-1",'2020 Mx Supp Plans'!$D$27,IF($W45="MS-2",'2020 Mx Supp Plans'!$F$27,IF($W45="MS-3",'2020 Mx Supp Plans'!$H$27,IF($W45="MS-4",'2020 Mx Supp Plans'!$J$27,IF($W45="MS-5",'2020 Mx Supp Plans'!$L$27,IF($W45="MS-6",'2020 Mx Supp Plans'!$N$27,0)))))))))))))))))))))</f>
        <v>134.48074905720003</v>
      </c>
      <c r="Z45" s="48">
        <f>IF($W45="ACA-P",'2020 GTCMHIC Metal Level Plans'!$D$25,IF($W45="ACA-G",'2020 GTCMHIC Metal Level Plans'!$F$25,IF($W45="ACA-S",'2020 GTCMHIC Metal Level Plans'!$H$25,IF($W45="ACA-B",'2020 GTCMHIC Metal Level Plans'!$J$25,'Premium Rate Summary - Towns'!X45+Y45))))</f>
        <v>661.16395800000009</v>
      </c>
      <c r="AA45" s="48">
        <f>IF($W45="MM1",'2020 GTCMHIC Indemnity Plans'!$D$26,IF($W45="MM2",'2020 GTCMHIC Indemnity Plans'!$F$26,IF($W45="MM3",'2020 GTCMHIC Indemnity Plans'!$H$26,IF($W45="MM5",'2020 GTCMHIC Indemnity Plans'!$J$26,IF($W45="MM6",'2020 GTCMHIC Comprehensive Plan'!$D$26,IF($W45="MM7",'2020 GTCMHIC Indemnity Plans'!$L$26,IF($W45="PPO1",'2020 GTMHIC PPO Plans'!$D$26,IF($W45="PPO2",'2020 GTMHIC PPO Plans'!$F$26,IF($W45="PPO3",'2020 GTMHIC PPO Plans'!$H$26,IF($W45="PPOT",'2020 GTMHIC PPO Plans'!$J$26,IF($W45="ACA-P",'2020 GTCMHIC Metal Level Plans'!$D$29,IF($W45="ACA-G",'2020 GTCMHIC Metal Level Plans'!$D$34,IF($W45="ACA-S",'2020 GTCMHIC Metal Level Plans'!$D$39,IF($W45="ACA-B",'2020 GTCMHIC Metal Level Plans'!$D$44,IF($W45="MS-1","n/a",IF($W45="MS-2","n/a",IF($W45="MS-3","n/a",IF($W45="MS-4","n/a",IF($W45="MS-5","n/a"," ")))))))))))))))))))</f>
        <v>1369.3873038300001</v>
      </c>
      <c r="AB45" s="48">
        <f>IF($P45="2T1",'2020 GTCMHIC 2-Tier Rx Plans'!$C$31,IF($P45="2T2",'2020 GTCMHIC 2-Tier Rx Plans'!$D$31,IF($P45="2T3",'2020 GTCMHIC 2-Tier Rx Plans'!$E$31,IF($P45="3T3",'2020 GTCMHIC 3-Tier Rx Plans'!$C$31,IF($P45="3T5a",'2020 GTCMHIC 3-Tier Rx Plans'!$D$31,IF($P45="3T6",'2020 GTCMHIC 3-Tier Rx Plans'!$E$31,IF($P45="3T7",'2020 GTCMHIC 3-Tier Rx Plans'!$F$31,IF($P45="3T9",'2020 GTCMHIC 3-Tier Rx Plans'!$G$31,IF($P45="3T10",'2020 GTCMHIC 3-Tier Rx Plans'!$H$31,IF($P45="3T11",'2020 GTCMHIC 3-Tier Rx Plans'!$I$31,IF($P45="3T13",'2020 GTCMHIC 3-Tier Rx Plans'!$J$31,IF($W45="ACA-P",'2020 GTCMHIC Metal Level Plans'!$D$30,IF($W45="ACA-G",'2020 GTCMHIC Metal Level Plans'!$D$35,IF($W45="ACA-S",'2020 GTCMHIC Metal Level Plans'!$D$40,IF($W45="ACA-B",'2020 GTCMHIC Metal Level Plans'!$D$45,IF($W45="MS-1","n/a",IF($W45="MS-2","n/a",IF($W45="MS-3","n/a",IF($W45="MS-4","n/a",IF($W45="MS-5","n/a",IF($W45="MS-6",'2020 Mx Supp Plans'!$N$27,0)))))))))))))))))))))</f>
        <v>349.65274617</v>
      </c>
      <c r="AC45" s="48">
        <f>IF($W45="ACA-P",'2020 GTCMHIC Metal Level Plans'!$D$26,IF($W45="ACA-G",'2020 GTCMHIC Metal Level Plans'!$F$26,IF($W45="ACA-S",'2020 GTCMHIC Metal Level Plans'!$H$26,IF($W45="ACA-B",'2020 GTCMHIC Metal Level Plans'!$J$26,'Premium Rate Summary - Towns'!AA45+AB45))))</f>
        <v>1719.0400500000001</v>
      </c>
      <c r="AD45" s="149"/>
    </row>
    <row r="46" spans="1:30" s="6" customFormat="1" ht="15.95" customHeight="1" x14ac:dyDescent="0.2">
      <c r="A46" s="305" t="s">
        <v>251</v>
      </c>
      <c r="B46" s="215">
        <v>19</v>
      </c>
      <c r="C46" s="146" t="s">
        <v>81</v>
      </c>
      <c r="D46" s="146" t="s">
        <v>93</v>
      </c>
      <c r="E46" s="314">
        <v>42736</v>
      </c>
      <c r="F46" s="317" t="s">
        <v>252</v>
      </c>
      <c r="G46" s="174" t="s">
        <v>85</v>
      </c>
      <c r="H46" s="174" t="s">
        <v>86</v>
      </c>
      <c r="I46" s="174" t="s">
        <v>356</v>
      </c>
      <c r="J46" s="173">
        <v>5</v>
      </c>
      <c r="K46" s="173">
        <v>35</v>
      </c>
      <c r="L46" s="173">
        <v>70</v>
      </c>
      <c r="M46" s="173">
        <v>10</v>
      </c>
      <c r="N46" s="173">
        <v>70</v>
      </c>
      <c r="O46" s="173">
        <v>140</v>
      </c>
      <c r="P46" s="173" t="s">
        <v>70</v>
      </c>
      <c r="Q46" s="176" t="s">
        <v>93</v>
      </c>
      <c r="R46" s="173" t="s">
        <v>220</v>
      </c>
      <c r="S46" s="173" t="s">
        <v>23</v>
      </c>
      <c r="T46" s="173" t="s">
        <v>23</v>
      </c>
      <c r="U46" s="173">
        <v>2000</v>
      </c>
      <c r="V46" s="173">
        <v>6000</v>
      </c>
      <c r="W46" s="176" t="s">
        <v>70</v>
      </c>
      <c r="X46" s="47">
        <f>IF($W46="MM1",'2020 GTCMHIC Indemnity Plans'!$D$25,IF($W46="MM2",'2020 GTCMHIC Indemnity Plans'!$F$25,IF($W46="MM3",'2020 GTCMHIC Indemnity Plans'!$H$25,IF($W46="MM5",'2020 GTCMHIC Indemnity Plans'!$J$25,IF($W46="MM6",'2020 GTCMHIC Comprehensive Plan'!$D$25,IF($W46="MM7",'2020 GTCMHIC Indemnity Plans'!$L$25,IF($W46="PPO1",'2020 GTMHIC PPO Plans'!$D$25,IF($W46="PPO2",'2020 GTMHIC PPO Plans'!$F$25,IF($W46="PPO3",'2020 GTMHIC PPO Plans'!$H$25,IF($W46="PPOT",'2020 GTMHIC PPO Plans'!$J$25,IF($W46="ACA-P",'2020 GTCMHIC Metal Level Plans'!$C$29,IF($W46="ACA-G",'2020 GTCMHIC Metal Level Plans'!$C$34,IF($W46="ACA-S",'2020 GTCMHIC Metal Level Plans'!$C$39,IF($W46="ACA-B",'2020 GTCMHIC Metal Level Plans'!$C$44,IF($W46="MS-1",'2020 Mx Supp Plans'!$D$26,IF($W46="MS-2",'2020 Mx Supp Plans'!$F$26,IF($W46="MS-3",'2020 Mx Supp Plans'!$H$26,IF($W46="MS-4",'2020 Mx Supp Plans'!$J$26,IF($W46="MS-5",'2020 Mx Supp Plans'!$L$26," ")))))))))))))))))))</f>
        <v>526.68320894280009</v>
      </c>
      <c r="Y46" s="47">
        <f>IF($P46="2T1",'2020 GTCMHIC 2-Tier Rx Plans'!$C$30,IF($P46="2T2",'2020 GTCMHIC 2-Tier Rx Plans'!$D$30,IF($P46="2T3",'2020 GTCMHIC 2-Tier Rx Plans'!$E$30,IF($P46="3T3",'2020 GTCMHIC 3-Tier Rx Plans'!$C$30,IF($P46="3T5a",'2020 GTCMHIC 3-Tier Rx Plans'!$D$30,IF($P46="3T6",'2020 GTCMHIC 3-Tier Rx Plans'!$E$30,IF($P46="3T7",'2020 GTCMHIC 3-Tier Rx Plans'!$F$30,IF($P46="3T9",'2020 GTCMHIC 3-Tier Rx Plans'!$G$30,IF($P46="3T10",'2020 GTCMHIC 3-Tier Rx Plans'!$H$30,IF($P46="3T11",'2020 GTCMHIC 3-Tier Rx Plans'!$I$30,IF($P46="3T13",'2020 GTCMHIC 3-Tier Rx Plans'!$J$30,IF($W46="ACA-P",'2020 GTCMHIC Metal Level Plans'!$C$30,IF($W46="ACA-G",'2020 GTCMHIC Metal Level Plans'!$C$35,IF($W46="ACA-S",'2020 GTCMHIC Metal Level Plans'!$C$40,IF($W46="ACA-B",'2020 GTCMHIC Metal Level Plans'!$C$45,IF($W46="MS-1",'2020 Mx Supp Plans'!$D$27,IF($W46="MS-2",'2020 Mx Supp Plans'!$F$27,IF($W46="MS-3",'2020 Mx Supp Plans'!$H$27,IF($W46="MS-4",'2020 Mx Supp Plans'!$J$27,IF($W46="MS-5",'2020 Mx Supp Plans'!$L$27,IF($W46="MS-6",'2020 Mx Supp Plans'!$N$27,0)))))))))))))))))))))</f>
        <v>134.48074905720003</v>
      </c>
      <c r="Z46" s="47">
        <f>IF($W46="ACA-P",'2020 GTCMHIC Metal Level Plans'!$D$25,IF($W46="ACA-G",'2020 GTCMHIC Metal Level Plans'!$F$25,IF($W46="ACA-S",'2020 GTCMHIC Metal Level Plans'!$H$25,IF($W46="ACA-B",'2020 GTCMHIC Metal Level Plans'!$J$25,'Premium Rate Summary - Towns'!X46+Y46))))</f>
        <v>661.16395800000009</v>
      </c>
      <c r="AA46" s="47">
        <f>IF($W46="MM1",'2020 GTCMHIC Indemnity Plans'!$D$26,IF($W46="MM2",'2020 GTCMHIC Indemnity Plans'!$F$26,IF($W46="MM3",'2020 GTCMHIC Indemnity Plans'!$H$26,IF($W46="MM5",'2020 GTCMHIC Indemnity Plans'!$J$26,IF($W46="MM6",'2020 GTCMHIC Comprehensive Plan'!$D$26,IF($W46="MM7",'2020 GTCMHIC Indemnity Plans'!$L$26,IF($W46="PPO1",'2020 GTMHIC PPO Plans'!$D$26,IF($W46="PPO2",'2020 GTMHIC PPO Plans'!$F$26,IF($W46="PPO3",'2020 GTMHIC PPO Plans'!$H$26,IF($W46="PPOT",'2020 GTMHIC PPO Plans'!$J$26,IF($W46="ACA-P",'2020 GTCMHIC Metal Level Plans'!$D$29,IF($W46="ACA-G",'2020 GTCMHIC Metal Level Plans'!$D$34,IF($W46="ACA-S",'2020 GTCMHIC Metal Level Plans'!$D$39,IF($W46="ACA-B",'2020 GTCMHIC Metal Level Plans'!$D$44,IF($W46="MS-1","n/a",IF($W46="MS-2","n/a",IF($W46="MS-3","n/a",IF($W46="MS-4","n/a",IF($W46="MS-5","n/a"," ")))))))))))))))))))</f>
        <v>1369.3873038300001</v>
      </c>
      <c r="AB46" s="47">
        <f>IF($P46="2T1",'2020 GTCMHIC 2-Tier Rx Plans'!$C$31,IF($P46="2T2",'2020 GTCMHIC 2-Tier Rx Plans'!$D$31,IF($P46="2T3",'2020 GTCMHIC 2-Tier Rx Plans'!$E$31,IF($P46="3T3",'2020 GTCMHIC 3-Tier Rx Plans'!$C$31,IF($P46="3T5a",'2020 GTCMHIC 3-Tier Rx Plans'!$D$31,IF($P46="3T6",'2020 GTCMHIC 3-Tier Rx Plans'!$E$31,IF($P46="3T7",'2020 GTCMHIC 3-Tier Rx Plans'!$F$31,IF($P46="3T9",'2020 GTCMHIC 3-Tier Rx Plans'!$G$31,IF($P46="3T10",'2020 GTCMHIC 3-Tier Rx Plans'!$H$31,IF($P46="3T11",'2020 GTCMHIC 3-Tier Rx Plans'!$I$31,IF($P46="3T13",'2020 GTCMHIC 3-Tier Rx Plans'!$J$31,IF($W46="ACA-P",'2020 GTCMHIC Metal Level Plans'!$D$30,IF($W46="ACA-G",'2020 GTCMHIC Metal Level Plans'!$D$35,IF($W46="ACA-S",'2020 GTCMHIC Metal Level Plans'!$D$40,IF($W46="ACA-B",'2020 GTCMHIC Metal Level Plans'!$D$45,IF($W46="MS-1","n/a",IF($W46="MS-2","n/a",IF($W46="MS-3","n/a",IF($W46="MS-4","n/a",IF($W46="MS-5","n/a",IF($W46="MS-6",'2020 Mx Supp Plans'!$N$27,0)))))))))))))))))))))</f>
        <v>349.65274617</v>
      </c>
      <c r="AC46" s="47">
        <f>IF($W46="ACA-P",'2020 GTCMHIC Metal Level Plans'!$D$26,IF($W46="ACA-G",'2020 GTCMHIC Metal Level Plans'!$F$26,IF($W46="ACA-S",'2020 GTCMHIC Metal Level Plans'!$H$26,IF($W46="ACA-B",'2020 GTCMHIC Metal Level Plans'!$J$26,'Premium Rate Summary - Towns'!AA46+AB46))))</f>
        <v>1719.0400500000001</v>
      </c>
      <c r="AD46" s="19"/>
    </row>
    <row r="47" spans="1:30" s="6" customFormat="1" ht="15.95" customHeight="1" x14ac:dyDescent="0.2">
      <c r="A47" s="305"/>
      <c r="B47" s="215"/>
      <c r="C47" s="146" t="s">
        <v>82</v>
      </c>
      <c r="D47" s="146" t="s">
        <v>93</v>
      </c>
      <c r="E47" s="314"/>
      <c r="F47" s="317"/>
      <c r="G47" s="174" t="s">
        <v>87</v>
      </c>
      <c r="H47" s="174" t="s">
        <v>95</v>
      </c>
      <c r="I47" s="174" t="s">
        <v>356</v>
      </c>
      <c r="J47" s="173">
        <v>5</v>
      </c>
      <c r="K47" s="173">
        <v>35</v>
      </c>
      <c r="L47" s="173">
        <v>70</v>
      </c>
      <c r="M47" s="173">
        <v>10</v>
      </c>
      <c r="N47" s="173">
        <v>70</v>
      </c>
      <c r="O47" s="173">
        <v>140</v>
      </c>
      <c r="P47" s="173" t="s">
        <v>70</v>
      </c>
      <c r="Q47" s="176" t="s">
        <v>93</v>
      </c>
      <c r="R47" s="173" t="s">
        <v>220</v>
      </c>
      <c r="S47" s="173" t="s">
        <v>23</v>
      </c>
      <c r="T47" s="173" t="s">
        <v>23</v>
      </c>
      <c r="U47" s="173">
        <v>2000</v>
      </c>
      <c r="V47" s="173">
        <v>6000</v>
      </c>
      <c r="W47" s="176" t="s">
        <v>70</v>
      </c>
      <c r="X47" s="47">
        <f>IF($W47="MM1",'2020 GTCMHIC Indemnity Plans'!$D$25,IF($W47="MM2",'2020 GTCMHIC Indemnity Plans'!$F$25,IF($W47="MM3",'2020 GTCMHIC Indemnity Plans'!$H$25,IF($W47="MM5",'2020 GTCMHIC Indemnity Plans'!$J$25,IF($W47="MM6",'2020 GTCMHIC Comprehensive Plan'!$D$25,IF($W47="MM7",'2020 GTCMHIC Indemnity Plans'!$L$25,IF($W47="PPO1",'2020 GTMHIC PPO Plans'!$D$25,IF($W47="PPO2",'2020 GTMHIC PPO Plans'!$F$25,IF($W47="PPO3",'2020 GTMHIC PPO Plans'!$H$25,IF($W47="PPOT",'2020 GTMHIC PPO Plans'!$J$25,IF($W47="ACA-P",'2020 GTCMHIC Metal Level Plans'!$C$29,IF($W47="ACA-G",'2020 GTCMHIC Metal Level Plans'!$C$34,IF($W47="ACA-S",'2020 GTCMHIC Metal Level Plans'!$C$39,IF($W47="ACA-B",'2020 GTCMHIC Metal Level Plans'!$C$44,IF($W47="MS-1",'2020 Mx Supp Plans'!$D$26,IF($W47="MS-2",'2020 Mx Supp Plans'!$F$26,IF($W47="MS-3",'2020 Mx Supp Plans'!$H$26,IF($W47="MS-4",'2020 Mx Supp Plans'!$J$26,IF($W47="MS-5",'2020 Mx Supp Plans'!$L$26," ")))))))))))))))))))</f>
        <v>526.68320894280009</v>
      </c>
      <c r="Y47" s="47">
        <f>IF($P47="2T1",'2020 GTCMHIC 2-Tier Rx Plans'!$C$30,IF($P47="2T2",'2020 GTCMHIC 2-Tier Rx Plans'!$D$30,IF($P47="2T3",'2020 GTCMHIC 2-Tier Rx Plans'!$E$30,IF($P47="3T3",'2020 GTCMHIC 3-Tier Rx Plans'!$C$30,IF($P47="3T5a",'2020 GTCMHIC 3-Tier Rx Plans'!$D$30,IF($P47="3T6",'2020 GTCMHIC 3-Tier Rx Plans'!$E$30,IF($P47="3T7",'2020 GTCMHIC 3-Tier Rx Plans'!$F$30,IF($P47="3T9",'2020 GTCMHIC 3-Tier Rx Plans'!$G$30,IF($P47="3T10",'2020 GTCMHIC 3-Tier Rx Plans'!$H$30,IF($P47="3T11",'2020 GTCMHIC 3-Tier Rx Plans'!$I$30,IF($P47="3T13",'2020 GTCMHIC 3-Tier Rx Plans'!$J$30,IF($W47="ACA-P",'2020 GTCMHIC Metal Level Plans'!$C$30,IF($W47="ACA-G",'2020 GTCMHIC Metal Level Plans'!$C$35,IF($W47="ACA-S",'2020 GTCMHIC Metal Level Plans'!$C$40,IF($W47="ACA-B",'2020 GTCMHIC Metal Level Plans'!$C$45,IF($W47="MS-1",'2020 Mx Supp Plans'!$D$27,IF($W47="MS-2",'2020 Mx Supp Plans'!$F$27,IF($W47="MS-3",'2020 Mx Supp Plans'!$H$27,IF($W47="MS-4",'2020 Mx Supp Plans'!$J$27,IF($W47="MS-5",'2020 Mx Supp Plans'!$L$27,IF($W47="MS-6",'2020 Mx Supp Plans'!$N$27,0)))))))))))))))))))))</f>
        <v>134.48074905720003</v>
      </c>
      <c r="Z47" s="47">
        <f>IF($W47="ACA-P",'2020 GTCMHIC Metal Level Plans'!$D$25,IF($W47="ACA-G",'2020 GTCMHIC Metal Level Plans'!$F$25,IF($W47="ACA-S",'2020 GTCMHIC Metal Level Plans'!$H$25,IF($W47="ACA-B",'2020 GTCMHIC Metal Level Plans'!$J$25,'Premium Rate Summary - Towns'!X47+Y47))))</f>
        <v>661.16395800000009</v>
      </c>
      <c r="AA47" s="47">
        <f>IF($W47="MM1",'2020 GTCMHIC Indemnity Plans'!$D$26,IF($W47="MM2",'2020 GTCMHIC Indemnity Plans'!$F$26,IF($W47="MM3",'2020 GTCMHIC Indemnity Plans'!$H$26,IF($W47="MM5",'2020 GTCMHIC Indemnity Plans'!$J$26,IF($W47="MM6",'2020 GTCMHIC Comprehensive Plan'!$D$26,IF($W47="MM7",'2020 GTCMHIC Indemnity Plans'!$L$26,IF($W47="PPO1",'2020 GTMHIC PPO Plans'!$D$26,IF($W47="PPO2",'2020 GTMHIC PPO Plans'!$F$26,IF($W47="PPO3",'2020 GTMHIC PPO Plans'!$H$26,IF($W47="PPOT",'2020 GTMHIC PPO Plans'!$J$26,IF($W47="ACA-P",'2020 GTCMHIC Metal Level Plans'!$D$29,IF($W47="ACA-G",'2020 GTCMHIC Metal Level Plans'!$D$34,IF($W47="ACA-S",'2020 GTCMHIC Metal Level Plans'!$D$39,IF($W47="ACA-B",'2020 GTCMHIC Metal Level Plans'!$D$44,IF($W47="MS-1","n/a",IF($W47="MS-2","n/a",IF($W47="MS-3","n/a",IF($W47="MS-4","n/a",IF($W47="MS-5","n/a"," ")))))))))))))))))))</f>
        <v>1369.3873038300001</v>
      </c>
      <c r="AB47" s="47">
        <f>IF($P47="2T1",'2020 GTCMHIC 2-Tier Rx Plans'!$C$31,IF($P47="2T2",'2020 GTCMHIC 2-Tier Rx Plans'!$D$31,IF($P47="2T3",'2020 GTCMHIC 2-Tier Rx Plans'!$E$31,IF($P47="3T3",'2020 GTCMHIC 3-Tier Rx Plans'!$C$31,IF($P47="3T5a",'2020 GTCMHIC 3-Tier Rx Plans'!$D$31,IF($P47="3T6",'2020 GTCMHIC 3-Tier Rx Plans'!$E$31,IF($P47="3T7",'2020 GTCMHIC 3-Tier Rx Plans'!$F$31,IF($P47="3T9",'2020 GTCMHIC 3-Tier Rx Plans'!$G$31,IF($P47="3T10",'2020 GTCMHIC 3-Tier Rx Plans'!$H$31,IF($P47="3T11",'2020 GTCMHIC 3-Tier Rx Plans'!$I$31,IF($P47="3T13",'2020 GTCMHIC 3-Tier Rx Plans'!$J$31,IF($W47="ACA-P",'2020 GTCMHIC Metal Level Plans'!$D$30,IF($W47="ACA-G",'2020 GTCMHIC Metal Level Plans'!$D$35,IF($W47="ACA-S",'2020 GTCMHIC Metal Level Plans'!$D$40,IF($W47="ACA-B",'2020 GTCMHIC Metal Level Plans'!$D$45,IF($W47="MS-1","n/a",IF($W47="MS-2","n/a",IF($W47="MS-3","n/a",IF($W47="MS-4","n/a",IF($W47="MS-5","n/a",IF($W47="MS-6",'2020 Mx Supp Plans'!$N$27,0)))))))))))))))))))))</f>
        <v>349.65274617</v>
      </c>
      <c r="AC47" s="47">
        <f>IF($W47="ACA-P",'2020 GTCMHIC Metal Level Plans'!$D$26,IF($W47="ACA-G",'2020 GTCMHIC Metal Level Plans'!$F$26,IF($W47="ACA-S",'2020 GTCMHIC Metal Level Plans'!$H$26,IF($W47="ACA-B",'2020 GTCMHIC Metal Level Plans'!$J$26,'Premium Rate Summary - Towns'!AA47+AB47))))</f>
        <v>1719.0400500000001</v>
      </c>
      <c r="AD47" s="19"/>
    </row>
    <row r="48" spans="1:30" s="6" customFormat="1" ht="15.95" customHeight="1" x14ac:dyDescent="0.2">
      <c r="A48" s="300" t="s">
        <v>371</v>
      </c>
      <c r="B48" s="328">
        <v>20</v>
      </c>
      <c r="C48" s="155" t="s">
        <v>81</v>
      </c>
      <c r="D48" s="155" t="s">
        <v>93</v>
      </c>
      <c r="E48" s="316">
        <v>43101</v>
      </c>
      <c r="F48" s="295" t="s">
        <v>372</v>
      </c>
      <c r="G48" s="175" t="s">
        <v>85</v>
      </c>
      <c r="H48" s="175" t="s">
        <v>86</v>
      </c>
      <c r="I48" s="175" t="s">
        <v>356</v>
      </c>
      <c r="J48" s="12">
        <v>5</v>
      </c>
      <c r="K48" s="12">
        <v>35</v>
      </c>
      <c r="L48" s="12">
        <v>70</v>
      </c>
      <c r="M48" s="12">
        <v>10</v>
      </c>
      <c r="N48" s="12">
        <v>70</v>
      </c>
      <c r="O48" s="12">
        <v>140</v>
      </c>
      <c r="P48" s="12" t="s">
        <v>70</v>
      </c>
      <c r="Q48" s="177" t="s">
        <v>93</v>
      </c>
      <c r="R48" s="12" t="s">
        <v>220</v>
      </c>
      <c r="S48" s="12" t="s">
        <v>23</v>
      </c>
      <c r="T48" s="12" t="s">
        <v>23</v>
      </c>
      <c r="U48" s="12">
        <v>2000</v>
      </c>
      <c r="V48" s="12">
        <v>6000</v>
      </c>
      <c r="W48" s="177" t="s">
        <v>70</v>
      </c>
      <c r="X48" s="48">
        <f>IF($W48="MM1",'2020 GTCMHIC Indemnity Plans'!$D$25,IF($W48="MM2",'2020 GTCMHIC Indemnity Plans'!$F$25,IF($W48="MM3",'2020 GTCMHIC Indemnity Plans'!$H$25,IF($W48="MM5",'2020 GTCMHIC Indemnity Plans'!$J$25,IF($W48="MM6",'2020 GTCMHIC Comprehensive Plan'!$D$25,IF($W48="MM7",'2020 GTCMHIC Indemnity Plans'!$L$25,IF($W48="PPO1",'2020 GTMHIC PPO Plans'!$D$25,IF($W48="PPO2",'2020 GTMHIC PPO Plans'!$F$25,IF($W48="PPO3",'2020 GTMHIC PPO Plans'!$H$25,IF($W48="PPOT",'2020 GTMHIC PPO Plans'!$J$25,IF($W48="ACA-P",'2020 GTCMHIC Metal Level Plans'!$C$29,IF($W48="ACA-G",'2020 GTCMHIC Metal Level Plans'!$C$34,IF($W48="ACA-S",'2020 GTCMHIC Metal Level Plans'!$C$39,IF($W48="ACA-B",'2020 GTCMHIC Metal Level Plans'!$C$44,IF($W48="MS-1",'2020 Mx Supp Plans'!$D$26,IF($W48="MS-2",'2020 Mx Supp Plans'!$F$26,IF($W48="MS-3",'2020 Mx Supp Plans'!$H$26,IF($W48="MS-4",'2020 Mx Supp Plans'!$J$26,IF($W48="MS-5",'2020 Mx Supp Plans'!$L$26," ")))))))))))))))))))</f>
        <v>526.68320894280009</v>
      </c>
      <c r="Y48" s="48">
        <f>IF($P48="2T1",'2020 GTCMHIC 2-Tier Rx Plans'!$C$30,IF($P48="2T2",'2020 GTCMHIC 2-Tier Rx Plans'!$D$30,IF($P48="2T3",'2020 GTCMHIC 2-Tier Rx Plans'!$E$30,IF($P48="3T3",'2020 GTCMHIC 3-Tier Rx Plans'!$C$30,IF($P48="3T5a",'2020 GTCMHIC 3-Tier Rx Plans'!$D$30,IF($P48="3T6",'2020 GTCMHIC 3-Tier Rx Plans'!$E$30,IF($P48="3T7",'2020 GTCMHIC 3-Tier Rx Plans'!$F$30,IF($P48="3T9",'2020 GTCMHIC 3-Tier Rx Plans'!$G$30,IF($P48="3T10",'2020 GTCMHIC 3-Tier Rx Plans'!$H$30,IF($P48="3T11",'2020 GTCMHIC 3-Tier Rx Plans'!$I$30,IF($P48="3T13",'2020 GTCMHIC 3-Tier Rx Plans'!$J$30,IF($W48="ACA-P",'2020 GTCMHIC Metal Level Plans'!$C$30,IF($W48="ACA-G",'2020 GTCMHIC Metal Level Plans'!$C$35,IF($W48="ACA-S",'2020 GTCMHIC Metal Level Plans'!$C$40,IF($W48="ACA-B",'2020 GTCMHIC Metal Level Plans'!$C$45,IF($W48="MS-1",'2020 Mx Supp Plans'!$D$27,IF($W48="MS-2",'2020 Mx Supp Plans'!$F$27,IF($W48="MS-3",'2020 Mx Supp Plans'!$H$27,IF($W48="MS-4",'2020 Mx Supp Plans'!$J$27,IF($W48="MS-5",'2020 Mx Supp Plans'!$L$27,IF($W48="MS-6",'2020 Mx Supp Plans'!$N$27,0)))))))))))))))))))))</f>
        <v>134.48074905720003</v>
      </c>
      <c r="Z48" s="48">
        <f>IF($W48="ACA-P",'2020 GTCMHIC Metal Level Plans'!$D$25,IF($W48="ACA-G",'2020 GTCMHIC Metal Level Plans'!$F$25,IF($W48="ACA-S",'2020 GTCMHIC Metal Level Plans'!$H$25,IF($W48="ACA-B",'2020 GTCMHIC Metal Level Plans'!$J$25,'Premium Rate Summary - Towns'!X48+Y48))))</f>
        <v>661.16395800000009</v>
      </c>
      <c r="AA48" s="48">
        <f>IF($W48="MM1",'2020 GTCMHIC Indemnity Plans'!$D$26,IF($W48="MM2",'2020 GTCMHIC Indemnity Plans'!$F$26,IF($W48="MM3",'2020 GTCMHIC Indemnity Plans'!$H$26,IF($W48="MM5",'2020 GTCMHIC Indemnity Plans'!$J$26,IF($W48="MM6",'2020 GTCMHIC Comprehensive Plan'!$D$26,IF($W48="MM7",'2020 GTCMHIC Indemnity Plans'!$L$26,IF($W48="PPO1",'2020 GTMHIC PPO Plans'!$D$26,IF($W48="PPO2",'2020 GTMHIC PPO Plans'!$F$26,IF($W48="PPO3",'2020 GTMHIC PPO Plans'!$H$26,IF($W48="PPOT",'2020 GTMHIC PPO Plans'!$J$26,IF($W48="ACA-P",'2020 GTCMHIC Metal Level Plans'!$D$29,IF($W48="ACA-G",'2020 GTCMHIC Metal Level Plans'!$D$34,IF($W48="ACA-S",'2020 GTCMHIC Metal Level Plans'!$D$39,IF($W48="ACA-B",'2020 GTCMHIC Metal Level Plans'!$D$44,IF($W48="MS-1","n/a",IF($W48="MS-2","n/a",IF($W48="MS-3","n/a",IF($W48="MS-4","n/a",IF($W48="MS-5","n/a"," ")))))))))))))))))))</f>
        <v>1369.3873038300001</v>
      </c>
      <c r="AB48" s="48">
        <f>IF($P48="2T1",'2020 GTCMHIC 2-Tier Rx Plans'!$C$31,IF($P48="2T2",'2020 GTCMHIC 2-Tier Rx Plans'!$D$31,IF($P48="2T3",'2020 GTCMHIC 2-Tier Rx Plans'!$E$31,IF($P48="3T3",'2020 GTCMHIC 3-Tier Rx Plans'!$C$31,IF($P48="3T5a",'2020 GTCMHIC 3-Tier Rx Plans'!$D$31,IF($P48="3T6",'2020 GTCMHIC 3-Tier Rx Plans'!$E$31,IF($P48="3T7",'2020 GTCMHIC 3-Tier Rx Plans'!$F$31,IF($P48="3T9",'2020 GTCMHIC 3-Tier Rx Plans'!$G$31,IF($P48="3T10",'2020 GTCMHIC 3-Tier Rx Plans'!$H$31,IF($P48="3T11",'2020 GTCMHIC 3-Tier Rx Plans'!$I$31,IF($P48="3T13",'2020 GTCMHIC 3-Tier Rx Plans'!$J$31,IF($W48="ACA-P",'2020 GTCMHIC Metal Level Plans'!$D$30,IF($W48="ACA-G",'2020 GTCMHIC Metal Level Plans'!$D$35,IF($W48="ACA-S",'2020 GTCMHIC Metal Level Plans'!$D$40,IF($W48="ACA-B",'2020 GTCMHIC Metal Level Plans'!$D$45,IF($W48="MS-1","n/a",IF($W48="MS-2","n/a",IF($W48="MS-3","n/a",IF($W48="MS-4","n/a",IF($W48="MS-5","n/a",IF($W48="MS-6",'2020 Mx Supp Plans'!$N$27,0)))))))))))))))))))))</f>
        <v>349.65274617</v>
      </c>
      <c r="AC48" s="48">
        <f>IF($W48="ACA-P",'2020 GTCMHIC Metal Level Plans'!$D$26,IF($W48="ACA-G",'2020 GTCMHIC Metal Level Plans'!$F$26,IF($W48="ACA-S",'2020 GTCMHIC Metal Level Plans'!$H$26,IF($W48="ACA-B",'2020 GTCMHIC Metal Level Plans'!$J$26,'Premium Rate Summary - Towns'!AA48+AB48))))</f>
        <v>1719.0400500000001</v>
      </c>
      <c r="AD48" s="19"/>
    </row>
    <row r="49" spans="1:30" s="6" customFormat="1" ht="15.95" customHeight="1" x14ac:dyDescent="0.2">
      <c r="A49" s="300"/>
      <c r="B49" s="328"/>
      <c r="C49" s="155" t="s">
        <v>82</v>
      </c>
      <c r="D49" s="155" t="s">
        <v>93</v>
      </c>
      <c r="E49" s="316"/>
      <c r="F49" s="295"/>
      <c r="G49" s="175" t="s">
        <v>87</v>
      </c>
      <c r="H49" s="175" t="s">
        <v>95</v>
      </c>
      <c r="I49" s="175" t="s">
        <v>356</v>
      </c>
      <c r="J49" s="12">
        <v>5</v>
      </c>
      <c r="K49" s="12">
        <v>35</v>
      </c>
      <c r="L49" s="12">
        <v>70</v>
      </c>
      <c r="M49" s="12">
        <v>10</v>
      </c>
      <c r="N49" s="12">
        <v>70</v>
      </c>
      <c r="O49" s="12">
        <v>140</v>
      </c>
      <c r="P49" s="12" t="s">
        <v>70</v>
      </c>
      <c r="Q49" s="177" t="s">
        <v>93</v>
      </c>
      <c r="R49" s="12" t="s">
        <v>220</v>
      </c>
      <c r="S49" s="12" t="s">
        <v>23</v>
      </c>
      <c r="T49" s="12" t="s">
        <v>23</v>
      </c>
      <c r="U49" s="12">
        <v>2000</v>
      </c>
      <c r="V49" s="12">
        <v>6000</v>
      </c>
      <c r="W49" s="177" t="s">
        <v>70</v>
      </c>
      <c r="X49" s="48">
        <f>IF($W49="MM1",'2020 GTCMHIC Indemnity Plans'!$D$25,IF($W49="MM2",'2020 GTCMHIC Indemnity Plans'!$F$25,IF($W49="MM3",'2020 GTCMHIC Indemnity Plans'!$H$25,IF($W49="MM5",'2020 GTCMHIC Indemnity Plans'!$J$25,IF($W49="MM6",'2020 GTCMHIC Comprehensive Plan'!$D$25,IF($W49="MM7",'2020 GTCMHIC Indemnity Plans'!$L$25,IF($W49="PPO1",'2020 GTMHIC PPO Plans'!$D$25,IF($W49="PPO2",'2020 GTMHIC PPO Plans'!$F$25,IF($W49="PPO3",'2020 GTMHIC PPO Plans'!$H$25,IF($W49="PPOT",'2020 GTMHIC PPO Plans'!$J$25,IF($W49="ACA-P",'2020 GTCMHIC Metal Level Plans'!$C$29,IF($W49="ACA-G",'2020 GTCMHIC Metal Level Plans'!$C$34,IF($W49="ACA-S",'2020 GTCMHIC Metal Level Plans'!$C$39,IF($W49="ACA-B",'2020 GTCMHIC Metal Level Plans'!$C$44,IF($W49="MS-1",'2020 Mx Supp Plans'!$D$26,IF($W49="MS-2",'2020 Mx Supp Plans'!$F$26,IF($W49="MS-3",'2020 Mx Supp Plans'!$H$26,IF($W49="MS-4",'2020 Mx Supp Plans'!$J$26,IF($W49="MS-5",'2020 Mx Supp Plans'!$L$26," ")))))))))))))))))))</f>
        <v>526.68320894280009</v>
      </c>
      <c r="Y49" s="48">
        <f>IF($P49="2T1",'2020 GTCMHIC 2-Tier Rx Plans'!$C$30,IF($P49="2T2",'2020 GTCMHIC 2-Tier Rx Plans'!$D$30,IF($P49="2T3",'2020 GTCMHIC 2-Tier Rx Plans'!$E$30,IF($P49="3T3",'2020 GTCMHIC 3-Tier Rx Plans'!$C$30,IF($P49="3T5a",'2020 GTCMHIC 3-Tier Rx Plans'!$D$30,IF($P49="3T6",'2020 GTCMHIC 3-Tier Rx Plans'!$E$30,IF($P49="3T7",'2020 GTCMHIC 3-Tier Rx Plans'!$F$30,IF($P49="3T9",'2020 GTCMHIC 3-Tier Rx Plans'!$G$30,IF($P49="3T10",'2020 GTCMHIC 3-Tier Rx Plans'!$H$30,IF($P49="3T11",'2020 GTCMHIC 3-Tier Rx Plans'!$I$30,IF($P49="3T13",'2020 GTCMHIC 3-Tier Rx Plans'!$J$30,IF($W49="ACA-P",'2020 GTCMHIC Metal Level Plans'!$C$30,IF($W49="ACA-G",'2020 GTCMHIC Metal Level Plans'!$C$35,IF($W49="ACA-S",'2020 GTCMHIC Metal Level Plans'!$C$40,IF($W49="ACA-B",'2020 GTCMHIC Metal Level Plans'!$C$45,IF($W49="MS-1",'2020 Mx Supp Plans'!$D$27,IF($W49="MS-2",'2020 Mx Supp Plans'!$F$27,IF($W49="MS-3",'2020 Mx Supp Plans'!$H$27,IF($W49="MS-4",'2020 Mx Supp Plans'!$J$27,IF($W49="MS-5",'2020 Mx Supp Plans'!$L$27,IF($W49="MS-6",'2020 Mx Supp Plans'!$N$27,0)))))))))))))))))))))</f>
        <v>134.48074905720003</v>
      </c>
      <c r="Z49" s="48">
        <f>IF($W49="ACA-P",'2020 GTCMHIC Metal Level Plans'!$D$25,IF($W49="ACA-G",'2020 GTCMHIC Metal Level Plans'!$F$25,IF($W49="ACA-S",'2020 GTCMHIC Metal Level Plans'!$H$25,IF($W49="ACA-B",'2020 GTCMHIC Metal Level Plans'!$J$25,'Premium Rate Summary - Towns'!X49+Y49))))</f>
        <v>661.16395800000009</v>
      </c>
      <c r="AA49" s="48">
        <f>IF($W49="MM1",'2020 GTCMHIC Indemnity Plans'!$D$26,IF($W49="MM2",'2020 GTCMHIC Indemnity Plans'!$F$26,IF($W49="MM3",'2020 GTCMHIC Indemnity Plans'!$H$26,IF($W49="MM5",'2020 GTCMHIC Indemnity Plans'!$J$26,IF($W49="MM6",'2020 GTCMHIC Comprehensive Plan'!$D$26,IF($W49="MM7",'2020 GTCMHIC Indemnity Plans'!$L$26,IF($W49="PPO1",'2020 GTMHIC PPO Plans'!$D$26,IF($W49="PPO2",'2020 GTMHIC PPO Plans'!$F$26,IF($W49="PPO3",'2020 GTMHIC PPO Plans'!$H$26,IF($W49="PPOT",'2020 GTMHIC PPO Plans'!$J$26,IF($W49="ACA-P",'2020 GTCMHIC Metal Level Plans'!$D$29,IF($W49="ACA-G",'2020 GTCMHIC Metal Level Plans'!$D$34,IF($W49="ACA-S",'2020 GTCMHIC Metal Level Plans'!$D$39,IF($W49="ACA-B",'2020 GTCMHIC Metal Level Plans'!$D$44,IF($W49="MS-1","n/a",IF($W49="MS-2","n/a",IF($W49="MS-3","n/a",IF($W49="MS-4","n/a",IF($W49="MS-5","n/a"," ")))))))))))))))))))</f>
        <v>1369.3873038300001</v>
      </c>
      <c r="AB49" s="48">
        <f>IF($P49="2T1",'2020 GTCMHIC 2-Tier Rx Plans'!$C$31,IF($P49="2T2",'2020 GTCMHIC 2-Tier Rx Plans'!$D$31,IF($P49="2T3",'2020 GTCMHIC 2-Tier Rx Plans'!$E$31,IF($P49="3T3",'2020 GTCMHIC 3-Tier Rx Plans'!$C$31,IF($P49="3T5a",'2020 GTCMHIC 3-Tier Rx Plans'!$D$31,IF($P49="3T6",'2020 GTCMHIC 3-Tier Rx Plans'!$E$31,IF($P49="3T7",'2020 GTCMHIC 3-Tier Rx Plans'!$F$31,IF($P49="3T9",'2020 GTCMHIC 3-Tier Rx Plans'!$G$31,IF($P49="3T10",'2020 GTCMHIC 3-Tier Rx Plans'!$H$31,IF($P49="3T11",'2020 GTCMHIC 3-Tier Rx Plans'!$I$31,IF($P49="3T13",'2020 GTCMHIC 3-Tier Rx Plans'!$J$31,IF($W49="ACA-P",'2020 GTCMHIC Metal Level Plans'!$D$30,IF($W49="ACA-G",'2020 GTCMHIC Metal Level Plans'!$D$35,IF($W49="ACA-S",'2020 GTCMHIC Metal Level Plans'!$D$40,IF($W49="ACA-B",'2020 GTCMHIC Metal Level Plans'!$D$45,IF($W49="MS-1","n/a",IF($W49="MS-2","n/a",IF($W49="MS-3","n/a",IF($W49="MS-4","n/a",IF($W49="MS-5","n/a",IF($W49="MS-6",'2020 Mx Supp Plans'!$N$27,0)))))))))))))))))))))</f>
        <v>349.65274617</v>
      </c>
      <c r="AC49" s="48">
        <f>IF($W49="ACA-P",'2020 GTCMHIC Metal Level Plans'!$D$26,IF($W49="ACA-G",'2020 GTCMHIC Metal Level Plans'!$F$26,IF($W49="ACA-S",'2020 GTCMHIC Metal Level Plans'!$H$26,IF($W49="ACA-B",'2020 GTCMHIC Metal Level Plans'!$J$26,'Premium Rate Summary - Towns'!AA49+AB49))))</f>
        <v>1719.0400500000001</v>
      </c>
      <c r="AD49" s="19"/>
    </row>
    <row r="50" spans="1:30" s="6" customFormat="1" ht="15.95" customHeight="1" x14ac:dyDescent="0.2">
      <c r="A50" s="305" t="s">
        <v>373</v>
      </c>
      <c r="B50" s="215">
        <v>21</v>
      </c>
      <c r="C50" s="34" t="s">
        <v>81</v>
      </c>
      <c r="D50" s="146" t="s">
        <v>245</v>
      </c>
      <c r="E50" s="314">
        <v>43466</v>
      </c>
      <c r="F50" s="317" t="s">
        <v>374</v>
      </c>
      <c r="G50" s="174" t="s">
        <v>85</v>
      </c>
      <c r="H50" s="174" t="s">
        <v>86</v>
      </c>
      <c r="I50" s="174" t="s">
        <v>353</v>
      </c>
      <c r="J50" s="173">
        <v>5</v>
      </c>
      <c r="K50" s="173">
        <v>35</v>
      </c>
      <c r="L50" s="173">
        <v>70</v>
      </c>
      <c r="M50" s="173">
        <v>10</v>
      </c>
      <c r="N50" s="173">
        <v>70</v>
      </c>
      <c r="O50" s="173">
        <v>140</v>
      </c>
      <c r="P50" s="173" t="s">
        <v>208</v>
      </c>
      <c r="Q50" s="176" t="s">
        <v>245</v>
      </c>
      <c r="R50" s="45">
        <v>0.2</v>
      </c>
      <c r="S50" s="173">
        <v>1400</v>
      </c>
      <c r="T50" s="173">
        <v>2800</v>
      </c>
      <c r="U50" s="173">
        <v>3000</v>
      </c>
      <c r="V50" s="173">
        <v>6000</v>
      </c>
      <c r="W50" s="176" t="s">
        <v>208</v>
      </c>
      <c r="X50" s="47">
        <f>IF($W50="MM1",'2020 GTCMHIC Indemnity Plans'!$D$25,IF($W50="MM2",'2020 GTCMHIC Indemnity Plans'!$F$25,IF($W50="MM3",'2020 GTCMHIC Indemnity Plans'!$H$25,IF($W50="MM5",'2020 GTCMHIC Indemnity Plans'!$J$25,IF($W50="MM6",'2020 GTCMHIC Comprehensive Plan'!$D$25,IF($W50="MM7",'2020 GTCMHIC Indemnity Plans'!$L$25,IF($W50="PPO1",'2020 GTMHIC PPO Plans'!$D$25,IF($W50="PPO2",'2020 GTMHIC PPO Plans'!$F$25,IF($W50="PPO3",'2020 GTMHIC PPO Plans'!$H$25,IF($W50="PPOT",'2020 GTMHIC PPO Plans'!$J$25,IF($W50="ACA-P",'2020 GTCMHIC Metal Level Plans'!$C$29,IF($W50="ACA-G",'2020 GTCMHIC Metal Level Plans'!$C$34,IF($W50="ACA-S",'2020 GTCMHIC Metal Level Plans'!$C$39,IF($W50="ACA-B",'2020 GTCMHIC Metal Level Plans'!$C$44,IF($W50="MS-1",'2020 Mx Supp Plans'!$D$26,IF($W50="MS-2",'2020 Mx Supp Plans'!$F$26,IF($W50="MS-3",'2020 Mx Supp Plans'!$H$26,IF($W50="MS-4",'2020 Mx Supp Plans'!$J$26,IF($W50="MS-5",'2020 Mx Supp Plans'!$L$26," ")))))))))))))))))))</f>
        <v>455.45974113965275</v>
      </c>
      <c r="Y50" s="47">
        <f>IF($P50="2T1",'2020 GTCMHIC 2-Tier Rx Plans'!$C$30,IF($P50="2T2",'2020 GTCMHIC 2-Tier Rx Plans'!$D$30,IF($P50="2T3",'2020 GTCMHIC 2-Tier Rx Plans'!$E$30,IF($P50="3T3",'2020 GTCMHIC 3-Tier Rx Plans'!$C$30,IF($P50="3T5a",'2020 GTCMHIC 3-Tier Rx Plans'!$D$30,IF($P50="3T6",'2020 GTCMHIC 3-Tier Rx Plans'!$E$30,IF($P50="3T7",'2020 GTCMHIC 3-Tier Rx Plans'!$F$30,IF($P50="3T9",'2020 GTCMHIC 3-Tier Rx Plans'!$G$30,IF($P50="3T10",'2020 GTCMHIC 3-Tier Rx Plans'!$H$30,IF($P50="3T11",'2020 GTCMHIC 3-Tier Rx Plans'!$I$30,IF($P50="3T13",'2020 GTCMHIC 3-Tier Rx Plans'!$J$30,IF($W50="ACA-P",'2020 GTCMHIC Metal Level Plans'!$C$30,IF($W50="ACA-G",'2020 GTCMHIC Metal Level Plans'!$C$35,IF($W50="ACA-S",'2020 GTCMHIC Metal Level Plans'!$C$40,IF($W50="ACA-B",'2020 GTCMHIC Metal Level Plans'!$C$45,IF($W50="MS-1",'2020 Mx Supp Plans'!$D$27,IF($W50="MS-2",'2020 Mx Supp Plans'!$F$27,IF($W50="MS-3",'2020 Mx Supp Plans'!$H$27,IF($W50="MS-4",'2020 Mx Supp Plans'!$J$27,IF($W50="MS-5",'2020 Mx Supp Plans'!$L$27,IF($W50="MS-6",'2020 Mx Supp Plans'!$N$27,0)))))))))))))))))))))</f>
        <v>116.2948924777873</v>
      </c>
      <c r="Z50" s="47">
        <f>IF($W50="ACA-P",'2020 GTCMHIC Metal Level Plans'!$D$25,IF($W50="ACA-G",'2020 GTCMHIC Metal Level Plans'!$F$25,IF($W50="ACA-S",'2020 GTCMHIC Metal Level Plans'!$H$25,IF($W50="ACA-B",'2020 GTCMHIC Metal Level Plans'!$J$25,'Premium Rate Summary - Towns'!X50+Y50))))</f>
        <v>571.75463361744005</v>
      </c>
      <c r="AA50" s="47">
        <f>IF($W50="MM1",'2020 GTCMHIC Indemnity Plans'!$D$26,IF($W50="MM2",'2020 GTCMHIC Indemnity Plans'!$F$26,IF($W50="MM3",'2020 GTCMHIC Indemnity Plans'!$H$26,IF($W50="MM5",'2020 GTCMHIC Indemnity Plans'!$J$26,IF($W50="MM6",'2020 GTCMHIC Comprehensive Plan'!$D$26,IF($W50="MM7",'2020 GTCMHIC Indemnity Plans'!$L$26,IF($W50="PPO1",'2020 GTMHIC PPO Plans'!$D$26,IF($W50="PPO2",'2020 GTMHIC PPO Plans'!$F$26,IF($W50="PPO3",'2020 GTMHIC PPO Plans'!$H$26,IF($W50="PPOT",'2020 GTMHIC PPO Plans'!$J$26,IF($W50="ACA-P",'2020 GTCMHIC Metal Level Plans'!$D$29,IF($W50="ACA-G",'2020 GTCMHIC Metal Level Plans'!$D$34,IF($W50="ACA-S",'2020 GTCMHIC Metal Level Plans'!$D$39,IF($W50="ACA-B",'2020 GTCMHIC Metal Level Plans'!$D$44,IF($W50="MS-1","n/a",IF($W50="MS-2","n/a",IF($W50="MS-3","n/a",IF($W50="MS-4","n/a",IF($W50="MS-5","n/a"," ")))))))))))))))))))</f>
        <v>1184.1917006190924</v>
      </c>
      <c r="AB50" s="47">
        <f>IF($P50="2T1",'2020 GTCMHIC 2-Tier Rx Plans'!$C$31,IF($P50="2T2",'2020 GTCMHIC 2-Tier Rx Plans'!$D$31,IF($P50="2T3",'2020 GTCMHIC 2-Tier Rx Plans'!$E$31,IF($P50="3T3",'2020 GTCMHIC 3-Tier Rx Plans'!$C$31,IF($P50="3T5a",'2020 GTCMHIC 3-Tier Rx Plans'!$D$31,IF($P50="3T6",'2020 GTCMHIC 3-Tier Rx Plans'!$E$31,IF($P50="3T7",'2020 GTCMHIC 3-Tier Rx Plans'!$F$31,IF($P50="3T9",'2020 GTCMHIC 3-Tier Rx Plans'!$G$31,IF($P50="3T10",'2020 GTCMHIC 3-Tier Rx Plans'!$H$31,IF($P50="3T11",'2020 GTCMHIC 3-Tier Rx Plans'!$I$31,IF($P50="3T13",'2020 GTCMHIC 3-Tier Rx Plans'!$J$31,IF($W50="ACA-P",'2020 GTCMHIC Metal Level Plans'!$D$30,IF($W50="ACA-G",'2020 GTCMHIC Metal Level Plans'!$D$35,IF($W50="ACA-S",'2020 GTCMHIC Metal Level Plans'!$D$40,IF($W50="ACA-B",'2020 GTCMHIC Metal Level Plans'!$D$45,IF($W50="MS-1","n/a",IF($W50="MS-2","n/a",IF($W50="MS-3","n/a",IF($W50="MS-4","n/a",IF($W50="MS-5","n/a",IF($W50="MS-6",'2020 Mx Supp Plans'!$N$27,0)))))))))))))))))))))</f>
        <v>302.36579450906777</v>
      </c>
      <c r="AC50" s="47">
        <f>IF($W50="ACA-P",'2020 GTCMHIC Metal Level Plans'!$D$26,IF($W50="ACA-G",'2020 GTCMHIC Metal Level Plans'!$F$26,IF($W50="ACA-S",'2020 GTCMHIC Metal Level Plans'!$H$26,IF($W50="ACA-B",'2020 GTCMHIC Metal Level Plans'!$J$26,'Premium Rate Summary - Towns'!AA50+AB50))))</f>
        <v>1486.5574951281601</v>
      </c>
      <c r="AD50" s="19"/>
    </row>
    <row r="51" spans="1:30" s="6" customFormat="1" ht="15.95" customHeight="1" x14ac:dyDescent="0.2">
      <c r="A51" s="305"/>
      <c r="B51" s="215"/>
      <c r="C51" s="34" t="s">
        <v>82</v>
      </c>
      <c r="D51" s="146" t="s">
        <v>245</v>
      </c>
      <c r="E51" s="314"/>
      <c r="F51" s="317"/>
      <c r="G51" s="174" t="s">
        <v>87</v>
      </c>
      <c r="H51" s="174" t="s">
        <v>95</v>
      </c>
      <c r="I51" s="174" t="s">
        <v>353</v>
      </c>
      <c r="J51" s="173">
        <v>5</v>
      </c>
      <c r="K51" s="173">
        <v>35</v>
      </c>
      <c r="L51" s="173">
        <v>70</v>
      </c>
      <c r="M51" s="173">
        <v>10</v>
      </c>
      <c r="N51" s="173">
        <v>70</v>
      </c>
      <c r="O51" s="173">
        <v>140</v>
      </c>
      <c r="P51" s="173" t="s">
        <v>208</v>
      </c>
      <c r="Q51" s="176" t="s">
        <v>245</v>
      </c>
      <c r="R51" s="45">
        <v>0.2</v>
      </c>
      <c r="S51" s="173">
        <v>1400</v>
      </c>
      <c r="T51" s="173">
        <v>2800</v>
      </c>
      <c r="U51" s="173">
        <v>3000</v>
      </c>
      <c r="V51" s="173">
        <v>6000</v>
      </c>
      <c r="W51" s="176" t="s">
        <v>208</v>
      </c>
      <c r="X51" s="47">
        <f>IF($W51="MM1",'2020 GTCMHIC Indemnity Plans'!$D$25,IF($W51="MM2",'2020 GTCMHIC Indemnity Plans'!$F$25,IF($W51="MM3",'2020 GTCMHIC Indemnity Plans'!$H$25,IF($W51="MM5",'2020 GTCMHIC Indemnity Plans'!$J$25,IF($W51="MM6",'2020 GTCMHIC Comprehensive Plan'!$D$25,IF($W51="MM7",'2020 GTCMHIC Indemnity Plans'!$L$25,IF($W51="PPO1",'2020 GTMHIC PPO Plans'!$D$25,IF($W51="PPO2",'2020 GTMHIC PPO Plans'!$F$25,IF($W51="PPO3",'2020 GTMHIC PPO Plans'!$H$25,IF($W51="PPOT",'2020 GTMHIC PPO Plans'!$J$25,IF($W51="ACA-P",'2020 GTCMHIC Metal Level Plans'!$C$29,IF($W51="ACA-G",'2020 GTCMHIC Metal Level Plans'!$C$34,IF($W51="ACA-S",'2020 GTCMHIC Metal Level Plans'!$C$39,IF($W51="ACA-B",'2020 GTCMHIC Metal Level Plans'!$C$44,IF($W51="MS-1",'2020 Mx Supp Plans'!$D$26,IF($W51="MS-2",'2020 Mx Supp Plans'!$F$26,IF($W51="MS-3",'2020 Mx Supp Plans'!$H$26,IF($W51="MS-4",'2020 Mx Supp Plans'!$J$26,IF($W51="MS-5",'2020 Mx Supp Plans'!$L$26," ")))))))))))))))))))</f>
        <v>455.45974113965275</v>
      </c>
      <c r="Y51" s="47">
        <f>IF($P51="2T1",'2020 GTCMHIC 2-Tier Rx Plans'!$C$30,IF($P51="2T2",'2020 GTCMHIC 2-Tier Rx Plans'!$D$30,IF($P51="2T3",'2020 GTCMHIC 2-Tier Rx Plans'!$E$30,IF($P51="3T3",'2020 GTCMHIC 3-Tier Rx Plans'!$C$30,IF($P51="3T5a",'2020 GTCMHIC 3-Tier Rx Plans'!$D$30,IF($P51="3T6",'2020 GTCMHIC 3-Tier Rx Plans'!$E$30,IF($P51="3T7",'2020 GTCMHIC 3-Tier Rx Plans'!$F$30,IF($P51="3T9",'2020 GTCMHIC 3-Tier Rx Plans'!$G$30,IF($P51="3T10",'2020 GTCMHIC 3-Tier Rx Plans'!$H$30,IF($P51="3T11",'2020 GTCMHIC 3-Tier Rx Plans'!$I$30,IF($P51="3T13",'2020 GTCMHIC 3-Tier Rx Plans'!$J$30,IF($W51="ACA-P",'2020 GTCMHIC Metal Level Plans'!$C$30,IF($W51="ACA-G",'2020 GTCMHIC Metal Level Plans'!$C$35,IF($W51="ACA-S",'2020 GTCMHIC Metal Level Plans'!$C$40,IF($W51="ACA-B",'2020 GTCMHIC Metal Level Plans'!$C$45,IF($W51="MS-1",'2020 Mx Supp Plans'!$D$27,IF($W51="MS-2",'2020 Mx Supp Plans'!$F$27,IF($W51="MS-3",'2020 Mx Supp Plans'!$H$27,IF($W51="MS-4",'2020 Mx Supp Plans'!$J$27,IF($W51="MS-5",'2020 Mx Supp Plans'!$L$27,IF($W51="MS-6",'2020 Mx Supp Plans'!$N$27,0)))))))))))))))))))))</f>
        <v>116.2948924777873</v>
      </c>
      <c r="Z51" s="47">
        <f>IF($W51="ACA-P",'2020 GTCMHIC Metal Level Plans'!$D$25,IF($W51="ACA-G",'2020 GTCMHIC Metal Level Plans'!$F$25,IF($W51="ACA-S",'2020 GTCMHIC Metal Level Plans'!$H$25,IF($W51="ACA-B",'2020 GTCMHIC Metal Level Plans'!$J$25,'Premium Rate Summary - Towns'!X51+Y51))))</f>
        <v>571.75463361744005</v>
      </c>
      <c r="AA51" s="47">
        <f>IF($W51="MM1",'2020 GTCMHIC Indemnity Plans'!$D$26,IF($W51="MM2",'2020 GTCMHIC Indemnity Plans'!$F$26,IF($W51="MM3",'2020 GTCMHIC Indemnity Plans'!$H$26,IF($W51="MM5",'2020 GTCMHIC Indemnity Plans'!$J$26,IF($W51="MM6",'2020 GTCMHIC Comprehensive Plan'!$D$26,IF($W51="MM7",'2020 GTCMHIC Indemnity Plans'!$L$26,IF($W51="PPO1",'2020 GTMHIC PPO Plans'!$D$26,IF($W51="PPO2",'2020 GTMHIC PPO Plans'!$F$26,IF($W51="PPO3",'2020 GTMHIC PPO Plans'!$H$26,IF($W51="PPOT",'2020 GTMHIC PPO Plans'!$J$26,IF($W51="ACA-P",'2020 GTCMHIC Metal Level Plans'!$D$29,IF($W51="ACA-G",'2020 GTCMHIC Metal Level Plans'!$D$34,IF($W51="ACA-S",'2020 GTCMHIC Metal Level Plans'!$D$39,IF($W51="ACA-B",'2020 GTCMHIC Metal Level Plans'!$D$44,IF($W51="MS-1","n/a",IF($W51="MS-2","n/a",IF($W51="MS-3","n/a",IF($W51="MS-4","n/a",IF($W51="MS-5","n/a"," ")))))))))))))))))))</f>
        <v>1184.1917006190924</v>
      </c>
      <c r="AB51" s="47">
        <f>IF($P51="2T1",'2020 GTCMHIC 2-Tier Rx Plans'!$C$31,IF($P51="2T2",'2020 GTCMHIC 2-Tier Rx Plans'!$D$31,IF($P51="2T3",'2020 GTCMHIC 2-Tier Rx Plans'!$E$31,IF($P51="3T3",'2020 GTCMHIC 3-Tier Rx Plans'!$C$31,IF($P51="3T5a",'2020 GTCMHIC 3-Tier Rx Plans'!$D$31,IF($P51="3T6",'2020 GTCMHIC 3-Tier Rx Plans'!$E$31,IF($P51="3T7",'2020 GTCMHIC 3-Tier Rx Plans'!$F$31,IF($P51="3T9",'2020 GTCMHIC 3-Tier Rx Plans'!$G$31,IF($P51="3T10",'2020 GTCMHIC 3-Tier Rx Plans'!$H$31,IF($P51="3T11",'2020 GTCMHIC 3-Tier Rx Plans'!$I$31,IF($P51="3T13",'2020 GTCMHIC 3-Tier Rx Plans'!$J$31,IF($W51="ACA-P",'2020 GTCMHIC Metal Level Plans'!$D$30,IF($W51="ACA-G",'2020 GTCMHIC Metal Level Plans'!$D$35,IF($W51="ACA-S",'2020 GTCMHIC Metal Level Plans'!$D$40,IF($W51="ACA-B",'2020 GTCMHIC Metal Level Plans'!$D$45,IF($W51="MS-1","n/a",IF($W51="MS-2","n/a",IF($W51="MS-3","n/a",IF($W51="MS-4","n/a",IF($W51="MS-5","n/a",IF($W51="MS-6",'2020 Mx Supp Plans'!$N$27,0)))))))))))))))))))))</f>
        <v>302.36579450906777</v>
      </c>
      <c r="AC51" s="47">
        <f>IF($W51="ACA-P",'2020 GTCMHIC Metal Level Plans'!$D$26,IF($W51="ACA-G",'2020 GTCMHIC Metal Level Plans'!$F$26,IF($W51="ACA-S",'2020 GTCMHIC Metal Level Plans'!$H$26,IF($W51="ACA-B",'2020 GTCMHIC Metal Level Plans'!$J$26,'Premium Rate Summary - Towns'!AA51+AB51))))</f>
        <v>1486.5574951281601</v>
      </c>
      <c r="AD51" s="19"/>
    </row>
    <row r="52" spans="1:30" s="6" customFormat="1" ht="15.95" customHeight="1" x14ac:dyDescent="0.2">
      <c r="A52" s="300" t="s">
        <v>391</v>
      </c>
      <c r="B52" s="328">
        <v>22</v>
      </c>
      <c r="C52" s="155" t="s">
        <v>81</v>
      </c>
      <c r="D52" s="155" t="s">
        <v>93</v>
      </c>
      <c r="E52" s="316">
        <v>43466</v>
      </c>
      <c r="F52" s="295" t="s">
        <v>375</v>
      </c>
      <c r="G52" s="175" t="s">
        <v>85</v>
      </c>
      <c r="H52" s="175" t="s">
        <v>86</v>
      </c>
      <c r="I52" s="175" t="s">
        <v>356</v>
      </c>
      <c r="J52" s="12">
        <v>5</v>
      </c>
      <c r="K52" s="12">
        <v>35</v>
      </c>
      <c r="L52" s="12">
        <v>70</v>
      </c>
      <c r="M52" s="12">
        <v>10</v>
      </c>
      <c r="N52" s="12">
        <v>70</v>
      </c>
      <c r="O52" s="12">
        <v>140</v>
      </c>
      <c r="P52" s="12" t="s">
        <v>70</v>
      </c>
      <c r="Q52" s="177" t="s">
        <v>93</v>
      </c>
      <c r="R52" s="44" t="s">
        <v>220</v>
      </c>
      <c r="S52" s="12" t="s">
        <v>23</v>
      </c>
      <c r="T52" s="12" t="s">
        <v>23</v>
      </c>
      <c r="U52" s="12">
        <v>2000</v>
      </c>
      <c r="V52" s="12">
        <v>6000</v>
      </c>
      <c r="W52" s="177" t="s">
        <v>70</v>
      </c>
      <c r="X52" s="48">
        <f>IF($W52="MM1",'2020 GTCMHIC Indemnity Plans'!$D$25,IF($W52="MM2",'2020 GTCMHIC Indemnity Plans'!$F$25,IF($W52="MM3",'2020 GTCMHIC Indemnity Plans'!$H$25,IF($W52="MM5",'2020 GTCMHIC Indemnity Plans'!$J$25,IF($W52="MM6",'2020 GTCMHIC Comprehensive Plan'!$D$25,IF($W52="MM7",'2020 GTCMHIC Indemnity Plans'!$L$25,IF($W52="PPO1",'2020 GTMHIC PPO Plans'!$D$25,IF($W52="PPO2",'2020 GTMHIC PPO Plans'!$F$25,IF($W52="PPO3",'2020 GTMHIC PPO Plans'!$H$25,IF($W52="PPOT",'2020 GTMHIC PPO Plans'!$J$25,IF($W52="ACA-P",'2020 GTCMHIC Metal Level Plans'!$C$29,IF($W52="ACA-G",'2020 GTCMHIC Metal Level Plans'!$C$34,IF($W52="ACA-S",'2020 GTCMHIC Metal Level Plans'!$C$39,IF($W52="ACA-B",'2020 GTCMHIC Metal Level Plans'!$C$44,IF($W52="MS-1",'2020 Mx Supp Plans'!$D$26,IF($W52="MS-2",'2020 Mx Supp Plans'!$F$26,IF($W52="MS-3",'2020 Mx Supp Plans'!$H$26,IF($W52="MS-4",'2020 Mx Supp Plans'!$J$26,IF($W52="MS-5",'2020 Mx Supp Plans'!$L$26," ")))))))))))))))))))</f>
        <v>526.68320894280009</v>
      </c>
      <c r="Y52" s="48">
        <f>IF($P52="2T1",'2020 GTCMHIC 2-Tier Rx Plans'!$C$30,IF($P52="2T2",'2020 GTCMHIC 2-Tier Rx Plans'!$D$30,IF($P52="2T3",'2020 GTCMHIC 2-Tier Rx Plans'!$E$30,IF($P52="3T3",'2020 GTCMHIC 3-Tier Rx Plans'!$C$30,IF($P52="3T5a",'2020 GTCMHIC 3-Tier Rx Plans'!$D$30,IF($P52="3T6",'2020 GTCMHIC 3-Tier Rx Plans'!$E$30,IF($P52="3T7",'2020 GTCMHIC 3-Tier Rx Plans'!$F$30,IF($P52="3T9",'2020 GTCMHIC 3-Tier Rx Plans'!$G$30,IF($P52="3T10",'2020 GTCMHIC 3-Tier Rx Plans'!$H$30,IF($P52="3T11",'2020 GTCMHIC 3-Tier Rx Plans'!$I$30,IF($P52="3T13",'2020 GTCMHIC 3-Tier Rx Plans'!$J$30,IF($W52="ACA-P",'2020 GTCMHIC Metal Level Plans'!$C$30,IF($W52="ACA-G",'2020 GTCMHIC Metal Level Plans'!$C$35,IF($W52="ACA-S",'2020 GTCMHIC Metal Level Plans'!$C$40,IF($W52="ACA-B",'2020 GTCMHIC Metal Level Plans'!$C$45,IF($W52="MS-1",'2020 Mx Supp Plans'!$D$27,IF($W52="MS-2",'2020 Mx Supp Plans'!$F$27,IF($W52="MS-3",'2020 Mx Supp Plans'!$H$27,IF($W52="MS-4",'2020 Mx Supp Plans'!$J$27,IF($W52="MS-5",'2020 Mx Supp Plans'!$L$27,IF($W52="MS-6",'2020 Mx Supp Plans'!$N$27,0)))))))))))))))))))))</f>
        <v>134.48074905720003</v>
      </c>
      <c r="Z52" s="48">
        <f>IF($W52="ACA-P",'2020 GTCMHIC Metal Level Plans'!$D$25,IF($W52="ACA-G",'2020 GTCMHIC Metal Level Plans'!$F$25,IF($W52="ACA-S",'2020 GTCMHIC Metal Level Plans'!$H$25,IF($W52="ACA-B",'2020 GTCMHIC Metal Level Plans'!$J$25,'Premium Rate Summary - Towns'!X52+Y52))))</f>
        <v>661.16395800000009</v>
      </c>
      <c r="AA52" s="48">
        <f>IF($W52="MM1",'2020 GTCMHIC Indemnity Plans'!$D$26,IF($W52="MM2",'2020 GTCMHIC Indemnity Plans'!$F$26,IF($W52="MM3",'2020 GTCMHIC Indemnity Plans'!$H$26,IF($W52="MM5",'2020 GTCMHIC Indemnity Plans'!$J$26,IF($W52="MM6",'2020 GTCMHIC Comprehensive Plan'!$D$26,IF($W52="MM7",'2020 GTCMHIC Indemnity Plans'!$L$26,IF($W52="PPO1",'2020 GTMHIC PPO Plans'!$D$26,IF($W52="PPO2",'2020 GTMHIC PPO Plans'!$F$26,IF($W52="PPO3",'2020 GTMHIC PPO Plans'!$H$26,IF($W52="PPOT",'2020 GTMHIC PPO Plans'!$J$26,IF($W52="ACA-P",'2020 GTCMHIC Metal Level Plans'!$D$29,IF($W52="ACA-G",'2020 GTCMHIC Metal Level Plans'!$D$34,IF($W52="ACA-S",'2020 GTCMHIC Metal Level Plans'!$D$39,IF($W52="ACA-B",'2020 GTCMHIC Metal Level Plans'!$D$44,IF($W52="MS-1","n/a",IF($W52="MS-2","n/a",IF($W52="MS-3","n/a",IF($W52="MS-4","n/a",IF($W52="MS-5","n/a"," ")))))))))))))))))))</f>
        <v>1369.3873038300001</v>
      </c>
      <c r="AB52" s="48">
        <f>IF($P52="2T1",'2020 GTCMHIC 2-Tier Rx Plans'!$C$31,IF($P52="2T2",'2020 GTCMHIC 2-Tier Rx Plans'!$D$31,IF($P52="2T3",'2020 GTCMHIC 2-Tier Rx Plans'!$E$31,IF($P52="3T3",'2020 GTCMHIC 3-Tier Rx Plans'!$C$31,IF($P52="3T5a",'2020 GTCMHIC 3-Tier Rx Plans'!$D$31,IF($P52="3T6",'2020 GTCMHIC 3-Tier Rx Plans'!$E$31,IF($P52="3T7",'2020 GTCMHIC 3-Tier Rx Plans'!$F$31,IF($P52="3T9",'2020 GTCMHIC 3-Tier Rx Plans'!$G$31,IF($P52="3T10",'2020 GTCMHIC 3-Tier Rx Plans'!$H$31,IF($P52="3T11",'2020 GTCMHIC 3-Tier Rx Plans'!$I$31,IF($P52="3T13",'2020 GTCMHIC 3-Tier Rx Plans'!$J$31,IF($W52="ACA-P",'2020 GTCMHIC Metal Level Plans'!$D$30,IF($W52="ACA-G",'2020 GTCMHIC Metal Level Plans'!$D$35,IF($W52="ACA-S",'2020 GTCMHIC Metal Level Plans'!$D$40,IF($W52="ACA-B",'2020 GTCMHIC Metal Level Plans'!$D$45,IF($W52="MS-1","n/a",IF($W52="MS-2","n/a",IF($W52="MS-3","n/a",IF($W52="MS-4","n/a",IF($W52="MS-5","n/a",IF($W52="MS-6",'2020 Mx Supp Plans'!$N$27,0)))))))))))))))))))))</f>
        <v>349.65274617</v>
      </c>
      <c r="AC52" s="48">
        <f>IF($W52="ACA-P",'2020 GTCMHIC Metal Level Plans'!$D$26,IF($W52="ACA-G",'2020 GTCMHIC Metal Level Plans'!$F$26,IF($W52="ACA-S",'2020 GTCMHIC Metal Level Plans'!$H$26,IF($W52="ACA-B",'2020 GTCMHIC Metal Level Plans'!$J$26,'Premium Rate Summary - Towns'!AA52+AB52))))</f>
        <v>1719.0400500000001</v>
      </c>
      <c r="AD52" s="19"/>
    </row>
    <row r="53" spans="1:30" s="6" customFormat="1" ht="15.95" customHeight="1" x14ac:dyDescent="0.2">
      <c r="A53" s="300"/>
      <c r="B53" s="328"/>
      <c r="C53" s="155" t="s">
        <v>82</v>
      </c>
      <c r="D53" s="155" t="s">
        <v>93</v>
      </c>
      <c r="E53" s="316"/>
      <c r="F53" s="295"/>
      <c r="G53" s="175" t="s">
        <v>87</v>
      </c>
      <c r="H53" s="175" t="s">
        <v>95</v>
      </c>
      <c r="I53" s="175" t="s">
        <v>356</v>
      </c>
      <c r="J53" s="12">
        <v>5</v>
      </c>
      <c r="K53" s="12">
        <v>35</v>
      </c>
      <c r="L53" s="12">
        <v>70</v>
      </c>
      <c r="M53" s="12">
        <v>10</v>
      </c>
      <c r="N53" s="12">
        <v>70</v>
      </c>
      <c r="O53" s="12">
        <v>140</v>
      </c>
      <c r="P53" s="12" t="s">
        <v>70</v>
      </c>
      <c r="Q53" s="177" t="s">
        <v>93</v>
      </c>
      <c r="R53" s="44" t="s">
        <v>220</v>
      </c>
      <c r="S53" s="12" t="s">
        <v>23</v>
      </c>
      <c r="T53" s="12" t="s">
        <v>23</v>
      </c>
      <c r="U53" s="12">
        <v>2000</v>
      </c>
      <c r="V53" s="12">
        <v>6000</v>
      </c>
      <c r="W53" s="177" t="s">
        <v>70</v>
      </c>
      <c r="X53" s="48">
        <f>IF($W53="MM1",'2020 GTCMHIC Indemnity Plans'!$D$25,IF($W53="MM2",'2020 GTCMHIC Indemnity Plans'!$F$25,IF($W53="MM3",'2020 GTCMHIC Indemnity Plans'!$H$25,IF($W53="MM5",'2020 GTCMHIC Indemnity Plans'!$J$25,IF($W53="MM6",'2020 GTCMHIC Comprehensive Plan'!$D$25,IF($W53="MM7",'2020 GTCMHIC Indemnity Plans'!$L$25,IF($W53="PPO1",'2020 GTMHIC PPO Plans'!$D$25,IF($W53="PPO2",'2020 GTMHIC PPO Plans'!$F$25,IF($W53="PPO3",'2020 GTMHIC PPO Plans'!$H$25,IF($W53="PPOT",'2020 GTMHIC PPO Plans'!$J$25,IF($W53="ACA-P",'2020 GTCMHIC Metal Level Plans'!$C$29,IF($W53="ACA-G",'2020 GTCMHIC Metal Level Plans'!$C$34,IF($W53="ACA-S",'2020 GTCMHIC Metal Level Plans'!$C$39,IF($W53="ACA-B",'2020 GTCMHIC Metal Level Plans'!$C$44,IF($W53="MS-1",'2020 Mx Supp Plans'!$D$26,IF($W53="MS-2",'2020 Mx Supp Plans'!$F$26,IF($W53="MS-3",'2020 Mx Supp Plans'!$H$26,IF($W53="MS-4",'2020 Mx Supp Plans'!$J$26,IF($W53="MS-5",'2020 Mx Supp Plans'!$L$26," ")))))))))))))))))))</f>
        <v>526.68320894280009</v>
      </c>
      <c r="Y53" s="48">
        <f>IF($P53="2T1",'2020 GTCMHIC 2-Tier Rx Plans'!$C$30,IF($P53="2T2",'2020 GTCMHIC 2-Tier Rx Plans'!$D$30,IF($P53="2T3",'2020 GTCMHIC 2-Tier Rx Plans'!$E$30,IF($P53="3T3",'2020 GTCMHIC 3-Tier Rx Plans'!$C$30,IF($P53="3T5a",'2020 GTCMHIC 3-Tier Rx Plans'!$D$30,IF($P53="3T6",'2020 GTCMHIC 3-Tier Rx Plans'!$E$30,IF($P53="3T7",'2020 GTCMHIC 3-Tier Rx Plans'!$F$30,IF($P53="3T9",'2020 GTCMHIC 3-Tier Rx Plans'!$G$30,IF($P53="3T10",'2020 GTCMHIC 3-Tier Rx Plans'!$H$30,IF($P53="3T11",'2020 GTCMHIC 3-Tier Rx Plans'!$I$30,IF($P53="3T13",'2020 GTCMHIC 3-Tier Rx Plans'!$J$30,IF($W53="ACA-P",'2020 GTCMHIC Metal Level Plans'!$C$30,IF($W53="ACA-G",'2020 GTCMHIC Metal Level Plans'!$C$35,IF($W53="ACA-S",'2020 GTCMHIC Metal Level Plans'!$C$40,IF($W53="ACA-B",'2020 GTCMHIC Metal Level Plans'!$C$45,IF($W53="MS-1",'2020 Mx Supp Plans'!$D$27,IF($W53="MS-2",'2020 Mx Supp Plans'!$F$27,IF($W53="MS-3",'2020 Mx Supp Plans'!$H$27,IF($W53="MS-4",'2020 Mx Supp Plans'!$J$27,IF($W53="MS-5",'2020 Mx Supp Plans'!$L$27,IF($W53="MS-6",'2020 Mx Supp Plans'!$N$27,0)))))))))))))))))))))</f>
        <v>134.48074905720003</v>
      </c>
      <c r="Z53" s="48">
        <f>IF($W53="ACA-P",'2020 GTCMHIC Metal Level Plans'!$D$25,IF($W53="ACA-G",'2020 GTCMHIC Metal Level Plans'!$F$25,IF($W53="ACA-S",'2020 GTCMHIC Metal Level Plans'!$H$25,IF($W53="ACA-B",'2020 GTCMHIC Metal Level Plans'!$J$25,'Premium Rate Summary - Towns'!X53+Y53))))</f>
        <v>661.16395800000009</v>
      </c>
      <c r="AA53" s="48">
        <f>IF($W53="MM1",'2020 GTCMHIC Indemnity Plans'!$D$26,IF($W53="MM2",'2020 GTCMHIC Indemnity Plans'!$F$26,IF($W53="MM3",'2020 GTCMHIC Indemnity Plans'!$H$26,IF($W53="MM5",'2020 GTCMHIC Indemnity Plans'!$J$26,IF($W53="MM6",'2020 GTCMHIC Comprehensive Plan'!$D$26,IF($W53="MM7",'2020 GTCMHIC Indemnity Plans'!$L$26,IF($W53="PPO1",'2020 GTMHIC PPO Plans'!$D$26,IF($W53="PPO2",'2020 GTMHIC PPO Plans'!$F$26,IF($W53="PPO3",'2020 GTMHIC PPO Plans'!$H$26,IF($W53="PPOT",'2020 GTMHIC PPO Plans'!$J$26,IF($W53="ACA-P",'2020 GTCMHIC Metal Level Plans'!$D$29,IF($W53="ACA-G",'2020 GTCMHIC Metal Level Plans'!$D$34,IF($W53="ACA-S",'2020 GTCMHIC Metal Level Plans'!$D$39,IF($W53="ACA-B",'2020 GTCMHIC Metal Level Plans'!$D$44,IF($W53="MS-1","n/a",IF($W53="MS-2","n/a",IF($W53="MS-3","n/a",IF($W53="MS-4","n/a",IF($W53="MS-5","n/a"," ")))))))))))))))))))</f>
        <v>1369.3873038300001</v>
      </c>
      <c r="AB53" s="48">
        <f>IF($P53="2T1",'2020 GTCMHIC 2-Tier Rx Plans'!$C$31,IF($P53="2T2",'2020 GTCMHIC 2-Tier Rx Plans'!$D$31,IF($P53="2T3",'2020 GTCMHIC 2-Tier Rx Plans'!$E$31,IF($P53="3T3",'2020 GTCMHIC 3-Tier Rx Plans'!$C$31,IF($P53="3T5a",'2020 GTCMHIC 3-Tier Rx Plans'!$D$31,IF($P53="3T6",'2020 GTCMHIC 3-Tier Rx Plans'!$E$31,IF($P53="3T7",'2020 GTCMHIC 3-Tier Rx Plans'!$F$31,IF($P53="3T9",'2020 GTCMHIC 3-Tier Rx Plans'!$G$31,IF($P53="3T10",'2020 GTCMHIC 3-Tier Rx Plans'!$H$31,IF($P53="3T11",'2020 GTCMHIC 3-Tier Rx Plans'!$I$31,IF($P53="3T13",'2020 GTCMHIC 3-Tier Rx Plans'!$J$31,IF($W53="ACA-P",'2020 GTCMHIC Metal Level Plans'!$D$30,IF($W53="ACA-G",'2020 GTCMHIC Metal Level Plans'!$D$35,IF($W53="ACA-S",'2020 GTCMHIC Metal Level Plans'!$D$40,IF($W53="ACA-B",'2020 GTCMHIC Metal Level Plans'!$D$45,IF($W53="MS-1","n/a",IF($W53="MS-2","n/a",IF($W53="MS-3","n/a",IF($W53="MS-4","n/a",IF($W53="MS-5","n/a",IF($W53="MS-6",'2020 Mx Supp Plans'!$N$27,0)))))))))))))))))))))</f>
        <v>349.65274617</v>
      </c>
      <c r="AC53" s="48">
        <f>IF($W53="ACA-P",'2020 GTCMHIC Metal Level Plans'!$D$26,IF($W53="ACA-G",'2020 GTCMHIC Metal Level Plans'!$F$26,IF($W53="ACA-S",'2020 GTCMHIC Metal Level Plans'!$H$26,IF($W53="ACA-B",'2020 GTCMHIC Metal Level Plans'!$J$26,'Premium Rate Summary - Towns'!AA53+AB53))))</f>
        <v>1719.0400500000001</v>
      </c>
      <c r="AD53" s="19"/>
    </row>
    <row r="54" spans="1:30" s="6" customFormat="1" ht="15.95" customHeight="1" x14ac:dyDescent="0.2">
      <c r="A54" s="305" t="s">
        <v>253</v>
      </c>
      <c r="B54" s="215">
        <v>23</v>
      </c>
      <c r="C54" s="146" t="s">
        <v>81</v>
      </c>
      <c r="D54" s="146" t="s">
        <v>246</v>
      </c>
      <c r="E54" s="314">
        <v>42736</v>
      </c>
      <c r="F54" s="317" t="s">
        <v>254</v>
      </c>
      <c r="G54" s="174" t="s">
        <v>85</v>
      </c>
      <c r="H54" s="174" t="s">
        <v>250</v>
      </c>
      <c r="I54" s="174" t="s">
        <v>360</v>
      </c>
      <c r="J54" s="184">
        <v>5</v>
      </c>
      <c r="K54" s="184">
        <v>35</v>
      </c>
      <c r="L54" s="184">
        <v>70</v>
      </c>
      <c r="M54" s="184">
        <v>10</v>
      </c>
      <c r="N54" s="184">
        <v>70</v>
      </c>
      <c r="O54" s="184">
        <v>140</v>
      </c>
      <c r="P54" s="184" t="s">
        <v>247</v>
      </c>
      <c r="Q54" s="185" t="s">
        <v>246</v>
      </c>
      <c r="R54" s="45">
        <v>0.2</v>
      </c>
      <c r="S54" s="184">
        <v>2200</v>
      </c>
      <c r="T54" s="184">
        <v>4400</v>
      </c>
      <c r="U54" s="184">
        <v>6000</v>
      </c>
      <c r="V54" s="184">
        <v>12000</v>
      </c>
      <c r="W54" s="185" t="s">
        <v>247</v>
      </c>
      <c r="X54" s="47">
        <f>IF($W54="MM1",'2020 GTCMHIC Indemnity Plans'!$D$25,IF($W54="MM2",'2020 GTCMHIC Indemnity Plans'!$F$25,IF($W54="MM3",'2020 GTCMHIC Indemnity Plans'!$H$25,IF($W54="MM5",'2020 GTCMHIC Indemnity Plans'!$J$25,IF($W54="MM6",'2020 GTCMHIC Comprehensive Plan'!$D$25,IF($W54="MM7",'2020 GTCMHIC Indemnity Plans'!$L$25,IF($W54="PPO1",'2020 GTMHIC PPO Plans'!$D$25,IF($W54="PPO2",'2020 GTMHIC PPO Plans'!$F$25,IF($W54="PPO3",'2020 GTMHIC PPO Plans'!$H$25,IF($W54="PPOT",'2020 GTMHIC PPO Plans'!$J$25,IF($W54="ACA-P",'2020 GTCMHIC Metal Level Plans'!$C$29,IF($W54="ACA-G",'2020 GTCMHIC Metal Level Plans'!$C$34,IF($W54="ACA-S",'2020 GTCMHIC Metal Level Plans'!$C$39,IF($W54="ACA-B",'2020 GTCMHIC Metal Level Plans'!$C$44,IF($W54="MS-1",'2020 Mx Supp Plans'!$D$26,IF($W54="MS-2",'2020 Mx Supp Plans'!$F$26,IF($W54="MS-3",'2020 Mx Supp Plans'!$H$26,IF($W54="MS-4",'2020 Mx Supp Plans'!$J$26,IF($W54="MS-5",'2020 Mx Supp Plans'!$L$26," ")))))))))))))))))))</f>
        <v>355.63425739604907</v>
      </c>
      <c r="Y54" s="47">
        <f>IF($P54="2T1",'2020 GTCMHIC 2-Tier Rx Plans'!$C$30,IF($P54="2T2",'2020 GTCMHIC 2-Tier Rx Plans'!$D$30,IF($P54="2T3",'2020 GTCMHIC 2-Tier Rx Plans'!$E$30,IF($P54="3T3",'2020 GTCMHIC 3-Tier Rx Plans'!$C$30,IF($P54="3T5a",'2020 GTCMHIC 3-Tier Rx Plans'!$D$30,IF($P54="3T6",'2020 GTCMHIC 3-Tier Rx Plans'!$E$30,IF($P54="3T7",'2020 GTCMHIC 3-Tier Rx Plans'!$F$30,IF($P54="3T9",'2020 GTCMHIC 3-Tier Rx Plans'!$G$30,IF($P54="3T10",'2020 GTCMHIC 3-Tier Rx Plans'!$H$30,IF($P54="3T11",'2020 GTCMHIC 3-Tier Rx Plans'!$I$30,IF($P54="3T13",'2020 GTCMHIC 3-Tier Rx Plans'!$J$30,IF($W54="ACA-P",'2020 GTCMHIC Metal Level Plans'!$C$30,IF($W54="ACA-G",'2020 GTCMHIC Metal Level Plans'!$C$35,IF($W54="ACA-S",'2020 GTCMHIC Metal Level Plans'!$C$40,IF($W54="ACA-B",'2020 GTCMHIC Metal Level Plans'!$C$45,IF($W54="MS-1",'2020 Mx Supp Plans'!$D$27,IF($W54="MS-2",'2020 Mx Supp Plans'!$F$27,IF($W54="MS-3",'2020 Mx Supp Plans'!$H$27,IF($W54="MS-4",'2020 Mx Supp Plans'!$J$27,IF($W54="MS-5",'2020 Mx Supp Plans'!$L$27,IF($W54="MS-6",'2020 Mx Supp Plans'!$N$27,0)))))))))))))))))))))</f>
        <v>90.805935167406943</v>
      </c>
      <c r="Z54" s="47">
        <f>IF($W54="ACA-P",'2020 GTCMHIC Metal Level Plans'!$D$25,IF($W54="ACA-G",'2020 GTCMHIC Metal Level Plans'!$F$25,IF($W54="ACA-S",'2020 GTCMHIC Metal Level Plans'!$H$25,IF($W54="ACA-B",'2020 GTCMHIC Metal Level Plans'!$J$25,'Premium Rate Summary - Towns'!X54+Y54))))</f>
        <v>446.44019256345598</v>
      </c>
      <c r="AA54" s="47">
        <f>IF($W54="MM1",'2020 GTCMHIC Indemnity Plans'!$D$26,IF($W54="MM2",'2020 GTCMHIC Indemnity Plans'!$F$26,IF($W54="MM3",'2020 GTCMHIC Indemnity Plans'!$H$26,IF($W54="MM5",'2020 GTCMHIC Indemnity Plans'!$J$26,IF($W54="MM6",'2020 GTCMHIC Comprehensive Plan'!$D$26,IF($W54="MM7",'2020 GTCMHIC Indemnity Plans'!$L$26,IF($W54="PPO1",'2020 GTMHIC PPO Plans'!$D$26,IF($W54="PPO2",'2020 GTMHIC PPO Plans'!$F$26,IF($W54="PPO3",'2020 GTMHIC PPO Plans'!$H$26,IF($W54="PPOT",'2020 GTMHIC PPO Plans'!$J$26,IF($W54="ACA-P",'2020 GTCMHIC Metal Level Plans'!$D$29,IF($W54="ACA-G",'2020 GTCMHIC Metal Level Plans'!$D$34,IF($W54="ACA-S",'2020 GTCMHIC Metal Level Plans'!$D$39,IF($W54="ACA-B",'2020 GTCMHIC Metal Level Plans'!$D$44,IF($W54="MS-1","n/a",IF($W54="MS-2","n/a",IF($W54="MS-3","n/a",IF($W54="MS-4","n/a",IF($W54="MS-5","n/a"," ")))))))))))))))))))</f>
        <v>924.63487791857847</v>
      </c>
      <c r="AB54" s="47">
        <f>IF($P54="2T1",'2020 GTCMHIC 2-Tier Rx Plans'!$C$31,IF($P54="2T2",'2020 GTCMHIC 2-Tier Rx Plans'!$D$31,IF($P54="2T3",'2020 GTCMHIC 2-Tier Rx Plans'!$E$31,IF($P54="3T3",'2020 GTCMHIC 3-Tier Rx Plans'!$C$31,IF($P54="3T5a",'2020 GTCMHIC 3-Tier Rx Plans'!$D$31,IF($P54="3T6",'2020 GTCMHIC 3-Tier Rx Plans'!$E$31,IF($P54="3T7",'2020 GTCMHIC 3-Tier Rx Plans'!$F$31,IF($P54="3T9",'2020 GTCMHIC 3-Tier Rx Plans'!$G$31,IF($P54="3T10",'2020 GTCMHIC 3-Tier Rx Plans'!$H$31,IF($P54="3T11",'2020 GTCMHIC 3-Tier Rx Plans'!$I$31,IF($P54="3T13",'2020 GTCMHIC 3-Tier Rx Plans'!$J$31,IF($W54="ACA-P",'2020 GTCMHIC Metal Level Plans'!$D$30,IF($W54="ACA-G",'2020 GTCMHIC Metal Level Plans'!$D$35,IF($W54="ACA-S",'2020 GTCMHIC Metal Level Plans'!$D$40,IF($W54="ACA-B",'2020 GTCMHIC Metal Level Plans'!$D$45,IF($W54="MS-1","n/a",IF($W54="MS-2","n/a",IF($W54="MS-3","n/a",IF($W54="MS-4","n/a",IF($W54="MS-5","n/a",IF($W54="MS-6",'2020 Mx Supp Plans'!$N$27,0)))))))))))))))))))))</f>
        <v>236.09180789434956</v>
      </c>
      <c r="AC54" s="47">
        <f>IF($W54="ACA-P",'2020 GTCMHIC Metal Level Plans'!$D$26,IF($W54="ACA-G",'2020 GTCMHIC Metal Level Plans'!$F$26,IF($W54="ACA-S",'2020 GTCMHIC Metal Level Plans'!$H$26,IF($W54="ACA-B",'2020 GTCMHIC Metal Level Plans'!$J$26,'Premium Rate Summary - Towns'!AA54+AB54))))</f>
        <v>1160.7266858129281</v>
      </c>
      <c r="AD54" s="19"/>
    </row>
    <row r="55" spans="1:30" s="6" customFormat="1" ht="15.95" customHeight="1" x14ac:dyDescent="0.2">
      <c r="A55" s="305"/>
      <c r="B55" s="215"/>
      <c r="C55" s="146" t="s">
        <v>82</v>
      </c>
      <c r="D55" s="146" t="s">
        <v>246</v>
      </c>
      <c r="E55" s="315"/>
      <c r="F55" s="317"/>
      <c r="G55" s="174" t="s">
        <v>87</v>
      </c>
      <c r="H55" s="174" t="s">
        <v>95</v>
      </c>
      <c r="I55" s="174" t="s">
        <v>360</v>
      </c>
      <c r="J55" s="184">
        <v>5</v>
      </c>
      <c r="K55" s="184">
        <v>35</v>
      </c>
      <c r="L55" s="184">
        <v>70</v>
      </c>
      <c r="M55" s="184">
        <v>10</v>
      </c>
      <c r="N55" s="184">
        <v>70</v>
      </c>
      <c r="O55" s="184">
        <v>140</v>
      </c>
      <c r="P55" s="184" t="s">
        <v>247</v>
      </c>
      <c r="Q55" s="185" t="s">
        <v>246</v>
      </c>
      <c r="R55" s="45">
        <v>0.2</v>
      </c>
      <c r="S55" s="184">
        <v>2200</v>
      </c>
      <c r="T55" s="184">
        <v>4400</v>
      </c>
      <c r="U55" s="184">
        <v>6000</v>
      </c>
      <c r="V55" s="184">
        <v>12000</v>
      </c>
      <c r="W55" s="185" t="s">
        <v>247</v>
      </c>
      <c r="X55" s="47">
        <f>IF($W55="MM1",'2020 GTCMHIC Indemnity Plans'!$D$25,IF($W55="MM2",'2020 GTCMHIC Indemnity Plans'!$F$25,IF($W55="MM3",'2020 GTCMHIC Indemnity Plans'!$H$25,IF($W55="MM5",'2020 GTCMHIC Indemnity Plans'!$J$25,IF($W55="MM6",'2020 GTCMHIC Comprehensive Plan'!$D$25,IF($W55="MM7",'2020 GTCMHIC Indemnity Plans'!$L$25,IF($W55="PPO1",'2020 GTMHIC PPO Plans'!$D$25,IF($W55="PPO2",'2020 GTMHIC PPO Plans'!$F$25,IF($W55="PPO3",'2020 GTMHIC PPO Plans'!$H$25,IF($W55="PPOT",'2020 GTMHIC PPO Plans'!$J$25,IF($W55="ACA-P",'2020 GTCMHIC Metal Level Plans'!$C$29,IF($W55="ACA-G",'2020 GTCMHIC Metal Level Plans'!$C$34,IF($W55="ACA-S",'2020 GTCMHIC Metal Level Plans'!$C$39,IF($W55="ACA-B",'2020 GTCMHIC Metal Level Plans'!$C$44,IF($W55="MS-1",'2020 Mx Supp Plans'!$D$26,IF($W55="MS-2",'2020 Mx Supp Plans'!$F$26,IF($W55="MS-3",'2020 Mx Supp Plans'!$H$26,IF($W55="MS-4",'2020 Mx Supp Plans'!$J$26,IF($W55="MS-5",'2020 Mx Supp Plans'!$L$26," ")))))))))))))))))))</f>
        <v>355.63425739604907</v>
      </c>
      <c r="Y55" s="47">
        <f>IF($P55="2T1",'2020 GTCMHIC 2-Tier Rx Plans'!$C$30,IF($P55="2T2",'2020 GTCMHIC 2-Tier Rx Plans'!$D$30,IF($P55="2T3",'2020 GTCMHIC 2-Tier Rx Plans'!$E$30,IF($P55="3T3",'2020 GTCMHIC 3-Tier Rx Plans'!$C$30,IF($P55="3T5a",'2020 GTCMHIC 3-Tier Rx Plans'!$D$30,IF($P55="3T6",'2020 GTCMHIC 3-Tier Rx Plans'!$E$30,IF($P55="3T7",'2020 GTCMHIC 3-Tier Rx Plans'!$F$30,IF($P55="3T9",'2020 GTCMHIC 3-Tier Rx Plans'!$G$30,IF($P55="3T10",'2020 GTCMHIC 3-Tier Rx Plans'!$H$30,IF($P55="3T11",'2020 GTCMHIC 3-Tier Rx Plans'!$I$30,IF($P55="3T13",'2020 GTCMHIC 3-Tier Rx Plans'!$J$30,IF($W55="ACA-P",'2020 GTCMHIC Metal Level Plans'!$C$30,IF($W55="ACA-G",'2020 GTCMHIC Metal Level Plans'!$C$35,IF($W55="ACA-S",'2020 GTCMHIC Metal Level Plans'!$C$40,IF($W55="ACA-B",'2020 GTCMHIC Metal Level Plans'!$C$45,IF($W55="MS-1",'2020 Mx Supp Plans'!$D$27,IF($W55="MS-2",'2020 Mx Supp Plans'!$F$27,IF($W55="MS-3",'2020 Mx Supp Plans'!$H$27,IF($W55="MS-4",'2020 Mx Supp Plans'!$J$27,IF($W55="MS-5",'2020 Mx Supp Plans'!$L$27,IF($W55="MS-6",'2020 Mx Supp Plans'!$N$27,0)))))))))))))))))))))</f>
        <v>90.805935167406943</v>
      </c>
      <c r="Z55" s="47">
        <f>IF($W55="ACA-P",'2020 GTCMHIC Metal Level Plans'!$D$25,IF($W55="ACA-G",'2020 GTCMHIC Metal Level Plans'!$F$25,IF($W55="ACA-S",'2020 GTCMHIC Metal Level Plans'!$H$25,IF($W55="ACA-B",'2020 GTCMHIC Metal Level Plans'!$J$25,'Premium Rate Summary - Towns'!X55+Y55))))</f>
        <v>446.44019256345598</v>
      </c>
      <c r="AA55" s="47">
        <f>IF($W55="MM1",'2020 GTCMHIC Indemnity Plans'!$D$26,IF($W55="MM2",'2020 GTCMHIC Indemnity Plans'!$F$26,IF($W55="MM3",'2020 GTCMHIC Indemnity Plans'!$H$26,IF($W55="MM5",'2020 GTCMHIC Indemnity Plans'!$J$26,IF($W55="MM6",'2020 GTCMHIC Comprehensive Plan'!$D$26,IF($W55="MM7",'2020 GTCMHIC Indemnity Plans'!$L$26,IF($W55="PPO1",'2020 GTMHIC PPO Plans'!$D$26,IF($W55="PPO2",'2020 GTMHIC PPO Plans'!$F$26,IF($W55="PPO3",'2020 GTMHIC PPO Plans'!$H$26,IF($W55="PPOT",'2020 GTMHIC PPO Plans'!$J$26,IF($W55="ACA-P",'2020 GTCMHIC Metal Level Plans'!$D$29,IF($W55="ACA-G",'2020 GTCMHIC Metal Level Plans'!$D$34,IF($W55="ACA-S",'2020 GTCMHIC Metal Level Plans'!$D$39,IF($W55="ACA-B",'2020 GTCMHIC Metal Level Plans'!$D$44,IF($W55="MS-1","n/a",IF($W55="MS-2","n/a",IF($W55="MS-3","n/a",IF($W55="MS-4","n/a",IF($W55="MS-5","n/a"," ")))))))))))))))))))</f>
        <v>924.63487791857847</v>
      </c>
      <c r="AB55" s="47">
        <f>IF($P55="2T1",'2020 GTCMHIC 2-Tier Rx Plans'!$C$31,IF($P55="2T2",'2020 GTCMHIC 2-Tier Rx Plans'!$D$31,IF($P55="2T3",'2020 GTCMHIC 2-Tier Rx Plans'!$E$31,IF($P55="3T3",'2020 GTCMHIC 3-Tier Rx Plans'!$C$31,IF($P55="3T5a",'2020 GTCMHIC 3-Tier Rx Plans'!$D$31,IF($P55="3T6",'2020 GTCMHIC 3-Tier Rx Plans'!$E$31,IF($P55="3T7",'2020 GTCMHIC 3-Tier Rx Plans'!$F$31,IF($P55="3T9",'2020 GTCMHIC 3-Tier Rx Plans'!$G$31,IF($P55="3T10",'2020 GTCMHIC 3-Tier Rx Plans'!$H$31,IF($P55="3T11",'2020 GTCMHIC 3-Tier Rx Plans'!$I$31,IF($P55="3T13",'2020 GTCMHIC 3-Tier Rx Plans'!$J$31,IF($W55="ACA-P",'2020 GTCMHIC Metal Level Plans'!$D$30,IF($W55="ACA-G",'2020 GTCMHIC Metal Level Plans'!$D$35,IF($W55="ACA-S",'2020 GTCMHIC Metal Level Plans'!$D$40,IF($W55="ACA-B",'2020 GTCMHIC Metal Level Plans'!$D$45,IF($W55="MS-1","n/a",IF($W55="MS-2","n/a",IF($W55="MS-3","n/a",IF($W55="MS-4","n/a",IF($W55="MS-5","n/a",IF($W55="MS-6",'2020 Mx Supp Plans'!$N$27,0)))))))))))))))))))))</f>
        <v>236.09180789434956</v>
      </c>
      <c r="AC55" s="47">
        <f>IF($W55="ACA-P",'2020 GTCMHIC Metal Level Plans'!$D$26,IF($W55="ACA-G",'2020 GTCMHIC Metal Level Plans'!$F$26,IF($W55="ACA-S",'2020 GTCMHIC Metal Level Plans'!$H$26,IF($W55="ACA-B",'2020 GTCMHIC Metal Level Plans'!$J$26,'Premium Rate Summary - Towns'!AA55+AB55))))</f>
        <v>1160.7266858129281</v>
      </c>
      <c r="AD55" s="19"/>
    </row>
    <row r="56" spans="1:30" s="6" customFormat="1" ht="15.95" customHeight="1" x14ac:dyDescent="0.2">
      <c r="A56" s="300" t="s">
        <v>255</v>
      </c>
      <c r="B56" s="328">
        <v>24</v>
      </c>
      <c r="C56" s="155" t="s">
        <v>81</v>
      </c>
      <c r="D56" s="155" t="s">
        <v>93</v>
      </c>
      <c r="E56" s="316">
        <v>42736</v>
      </c>
      <c r="F56" s="295" t="s">
        <v>256</v>
      </c>
      <c r="G56" s="175" t="s">
        <v>85</v>
      </c>
      <c r="H56" s="175" t="s">
        <v>86</v>
      </c>
      <c r="I56" s="175" t="s">
        <v>356</v>
      </c>
      <c r="J56" s="12">
        <v>5</v>
      </c>
      <c r="K56" s="12">
        <v>35</v>
      </c>
      <c r="L56" s="12">
        <v>70</v>
      </c>
      <c r="M56" s="12">
        <v>10</v>
      </c>
      <c r="N56" s="12">
        <v>70</v>
      </c>
      <c r="O56" s="12">
        <v>140</v>
      </c>
      <c r="P56" s="12" t="s">
        <v>70</v>
      </c>
      <c r="Q56" s="177" t="s">
        <v>93</v>
      </c>
      <c r="R56" s="12" t="s">
        <v>220</v>
      </c>
      <c r="S56" s="12" t="s">
        <v>23</v>
      </c>
      <c r="T56" s="12" t="s">
        <v>23</v>
      </c>
      <c r="U56" s="12">
        <v>2000</v>
      </c>
      <c r="V56" s="12">
        <v>6000</v>
      </c>
      <c r="W56" s="177" t="s">
        <v>70</v>
      </c>
      <c r="X56" s="48">
        <f>IF($W56="MM1",'2020 GTCMHIC Indemnity Plans'!$D$25,IF($W56="MM2",'2020 GTCMHIC Indemnity Plans'!$F$25,IF($W56="MM3",'2020 GTCMHIC Indemnity Plans'!$H$25,IF($W56="MM5",'2020 GTCMHIC Indemnity Plans'!$J$25,IF($W56="MM6",'2020 GTCMHIC Comprehensive Plan'!$D$25,IF($W56="MM7",'2020 GTCMHIC Indemnity Plans'!$L$25,IF($W56="PPO1",'2020 GTMHIC PPO Plans'!$D$25,IF($W56="PPO2",'2020 GTMHIC PPO Plans'!$F$25,IF($W56="PPO3",'2020 GTMHIC PPO Plans'!$H$25,IF($W56="PPOT",'2020 GTMHIC PPO Plans'!$J$25,IF($W56="ACA-P",'2020 GTCMHIC Metal Level Plans'!$C$29,IF($W56="ACA-G",'2020 GTCMHIC Metal Level Plans'!$C$34,IF($W56="ACA-S",'2020 GTCMHIC Metal Level Plans'!$C$39,IF($W56="ACA-B",'2020 GTCMHIC Metal Level Plans'!$C$44,IF($W56="MS-1",'2020 Mx Supp Plans'!$D$26,IF($W56="MS-2",'2020 Mx Supp Plans'!$F$26,IF($W56="MS-3",'2020 Mx Supp Plans'!$H$26,IF($W56="MS-4",'2020 Mx Supp Plans'!$J$26,IF($W56="MS-5",'2020 Mx Supp Plans'!$L$26," ")))))))))))))))))))</f>
        <v>526.68320894280009</v>
      </c>
      <c r="Y56" s="48">
        <f>IF($P56="2T1",'2020 GTCMHIC 2-Tier Rx Plans'!$C$30,IF($P56="2T2",'2020 GTCMHIC 2-Tier Rx Plans'!$D$30,IF($P56="2T3",'2020 GTCMHIC 2-Tier Rx Plans'!$E$30,IF($P56="3T3",'2020 GTCMHIC 3-Tier Rx Plans'!$C$30,IF($P56="3T5a",'2020 GTCMHIC 3-Tier Rx Plans'!$D$30,IF($P56="3T6",'2020 GTCMHIC 3-Tier Rx Plans'!$E$30,IF($P56="3T7",'2020 GTCMHIC 3-Tier Rx Plans'!$F$30,IF($P56="3T9",'2020 GTCMHIC 3-Tier Rx Plans'!$G$30,IF($P56="3T10",'2020 GTCMHIC 3-Tier Rx Plans'!$H$30,IF($P56="3T11",'2020 GTCMHIC 3-Tier Rx Plans'!$I$30,IF($P56="3T13",'2020 GTCMHIC 3-Tier Rx Plans'!$J$30,IF($W56="ACA-P",'2020 GTCMHIC Metal Level Plans'!$C$30,IF($W56="ACA-G",'2020 GTCMHIC Metal Level Plans'!$C$35,IF($W56="ACA-S",'2020 GTCMHIC Metal Level Plans'!$C$40,IF($W56="ACA-B",'2020 GTCMHIC Metal Level Plans'!$C$45,IF($W56="MS-1",'2020 Mx Supp Plans'!$D$27,IF($W56="MS-2",'2020 Mx Supp Plans'!$F$27,IF($W56="MS-3",'2020 Mx Supp Plans'!$H$27,IF($W56="MS-4",'2020 Mx Supp Plans'!$J$27,IF($W56="MS-5",'2020 Mx Supp Plans'!$L$27,IF($W56="MS-6",'2020 Mx Supp Plans'!$N$27,0)))))))))))))))))))))</f>
        <v>134.48074905720003</v>
      </c>
      <c r="Z56" s="48">
        <f>IF($W56="ACA-P",'2020 GTCMHIC Metal Level Plans'!$D$25,IF($W56="ACA-G",'2020 GTCMHIC Metal Level Plans'!$F$25,IF($W56="ACA-S",'2020 GTCMHIC Metal Level Plans'!$H$25,IF($W56="ACA-B",'2020 GTCMHIC Metal Level Plans'!$J$25,'Premium Rate Summary - Towns'!X56+Y56))))</f>
        <v>661.16395800000009</v>
      </c>
      <c r="AA56" s="48">
        <f>IF($W56="MM1",'2020 GTCMHIC Indemnity Plans'!$D$26,IF($W56="MM2",'2020 GTCMHIC Indemnity Plans'!$F$26,IF($W56="MM3",'2020 GTCMHIC Indemnity Plans'!$H$26,IF($W56="MM5",'2020 GTCMHIC Indemnity Plans'!$J$26,IF($W56="MM6",'2020 GTCMHIC Comprehensive Plan'!$D$26,IF($W56="MM7",'2020 GTCMHIC Indemnity Plans'!$L$26,IF($W56="PPO1",'2020 GTMHIC PPO Plans'!$D$26,IF($W56="PPO2",'2020 GTMHIC PPO Plans'!$F$26,IF($W56="PPO3",'2020 GTMHIC PPO Plans'!$H$26,IF($W56="PPOT",'2020 GTMHIC PPO Plans'!$J$26,IF($W56="ACA-P",'2020 GTCMHIC Metal Level Plans'!$D$29,IF($W56="ACA-G",'2020 GTCMHIC Metal Level Plans'!$D$34,IF($W56="ACA-S",'2020 GTCMHIC Metal Level Plans'!$D$39,IF($W56="ACA-B",'2020 GTCMHIC Metal Level Plans'!$D$44,IF($W56="MS-1","n/a",IF($W56="MS-2","n/a",IF($W56="MS-3","n/a",IF($W56="MS-4","n/a",IF($W56="MS-5","n/a"," ")))))))))))))))))))</f>
        <v>1369.3873038300001</v>
      </c>
      <c r="AB56" s="48">
        <f>IF($P56="2T1",'2020 GTCMHIC 2-Tier Rx Plans'!$C$31,IF($P56="2T2",'2020 GTCMHIC 2-Tier Rx Plans'!$D$31,IF($P56="2T3",'2020 GTCMHIC 2-Tier Rx Plans'!$E$31,IF($P56="3T3",'2020 GTCMHIC 3-Tier Rx Plans'!$C$31,IF($P56="3T5a",'2020 GTCMHIC 3-Tier Rx Plans'!$D$31,IF($P56="3T6",'2020 GTCMHIC 3-Tier Rx Plans'!$E$31,IF($P56="3T7",'2020 GTCMHIC 3-Tier Rx Plans'!$F$31,IF($P56="3T9",'2020 GTCMHIC 3-Tier Rx Plans'!$G$31,IF($P56="3T10",'2020 GTCMHIC 3-Tier Rx Plans'!$H$31,IF($P56="3T11",'2020 GTCMHIC 3-Tier Rx Plans'!$I$31,IF($P56="3T13",'2020 GTCMHIC 3-Tier Rx Plans'!$J$31,IF($W56="ACA-P",'2020 GTCMHIC Metal Level Plans'!$D$30,IF($W56="ACA-G",'2020 GTCMHIC Metal Level Plans'!$D$35,IF($W56="ACA-S",'2020 GTCMHIC Metal Level Plans'!$D$40,IF($W56="ACA-B",'2020 GTCMHIC Metal Level Plans'!$D$45,IF($W56="MS-1","n/a",IF($W56="MS-2","n/a",IF($W56="MS-3","n/a",IF($W56="MS-4","n/a",IF($W56="MS-5","n/a",IF($W56="MS-6",'2020 Mx Supp Plans'!$N$27,0)))))))))))))))))))))</f>
        <v>349.65274617</v>
      </c>
      <c r="AC56" s="48">
        <f>IF($W56="ACA-P",'2020 GTCMHIC Metal Level Plans'!$D$26,IF($W56="ACA-G",'2020 GTCMHIC Metal Level Plans'!$F$26,IF($W56="ACA-S",'2020 GTCMHIC Metal Level Plans'!$H$26,IF($W56="ACA-B",'2020 GTCMHIC Metal Level Plans'!$J$26,'Premium Rate Summary - Towns'!AA56+AB56))))</f>
        <v>1719.0400500000001</v>
      </c>
      <c r="AD56" s="19"/>
    </row>
    <row r="57" spans="1:30" s="6" customFormat="1" ht="15.95" customHeight="1" x14ac:dyDescent="0.2">
      <c r="A57" s="300"/>
      <c r="B57" s="328"/>
      <c r="C57" s="155" t="s">
        <v>82</v>
      </c>
      <c r="D57" s="155" t="s">
        <v>93</v>
      </c>
      <c r="E57" s="316"/>
      <c r="F57" s="295"/>
      <c r="G57" s="175" t="s">
        <v>87</v>
      </c>
      <c r="H57" s="175" t="s">
        <v>95</v>
      </c>
      <c r="I57" s="175" t="s">
        <v>356</v>
      </c>
      <c r="J57" s="12">
        <v>5</v>
      </c>
      <c r="K57" s="12">
        <v>35</v>
      </c>
      <c r="L57" s="12">
        <v>70</v>
      </c>
      <c r="M57" s="12">
        <v>10</v>
      </c>
      <c r="N57" s="12">
        <v>70</v>
      </c>
      <c r="O57" s="12">
        <v>140</v>
      </c>
      <c r="P57" s="12" t="s">
        <v>70</v>
      </c>
      <c r="Q57" s="177" t="s">
        <v>93</v>
      </c>
      <c r="R57" s="12" t="s">
        <v>220</v>
      </c>
      <c r="S57" s="12" t="s">
        <v>23</v>
      </c>
      <c r="T57" s="12" t="s">
        <v>23</v>
      </c>
      <c r="U57" s="12">
        <v>2000</v>
      </c>
      <c r="V57" s="12">
        <v>6000</v>
      </c>
      <c r="W57" s="177" t="s">
        <v>70</v>
      </c>
      <c r="X57" s="48">
        <f>IF($W57="MM1",'2020 GTCMHIC Indemnity Plans'!$D$25,IF($W57="MM2",'2020 GTCMHIC Indemnity Plans'!$F$25,IF($W57="MM3",'2020 GTCMHIC Indemnity Plans'!$H$25,IF($W57="MM5",'2020 GTCMHIC Indemnity Plans'!$J$25,IF($W57="MM6",'2020 GTCMHIC Comprehensive Plan'!$D$25,IF($W57="MM7",'2020 GTCMHIC Indemnity Plans'!$L$25,IF($W57="PPO1",'2020 GTMHIC PPO Plans'!$D$25,IF($W57="PPO2",'2020 GTMHIC PPO Plans'!$F$25,IF($W57="PPO3",'2020 GTMHIC PPO Plans'!$H$25,IF($W57="PPOT",'2020 GTMHIC PPO Plans'!$J$25,IF($W57="ACA-P",'2020 GTCMHIC Metal Level Plans'!$C$29,IF($W57="ACA-G",'2020 GTCMHIC Metal Level Plans'!$C$34,IF($W57="ACA-S",'2020 GTCMHIC Metal Level Plans'!$C$39,IF($W57="ACA-B",'2020 GTCMHIC Metal Level Plans'!$C$44,IF($W57="MS-1",'2020 Mx Supp Plans'!$D$26,IF($W57="MS-2",'2020 Mx Supp Plans'!$F$26,IF($W57="MS-3",'2020 Mx Supp Plans'!$H$26,IF($W57="MS-4",'2020 Mx Supp Plans'!$J$26,IF($W57="MS-5",'2020 Mx Supp Plans'!$L$26," ")))))))))))))))))))</f>
        <v>526.68320894280009</v>
      </c>
      <c r="Y57" s="48">
        <f>IF($P57="2T1",'2020 GTCMHIC 2-Tier Rx Plans'!$C$30,IF($P57="2T2",'2020 GTCMHIC 2-Tier Rx Plans'!$D$30,IF($P57="2T3",'2020 GTCMHIC 2-Tier Rx Plans'!$E$30,IF($P57="3T3",'2020 GTCMHIC 3-Tier Rx Plans'!$C$30,IF($P57="3T5a",'2020 GTCMHIC 3-Tier Rx Plans'!$D$30,IF($P57="3T6",'2020 GTCMHIC 3-Tier Rx Plans'!$E$30,IF($P57="3T7",'2020 GTCMHIC 3-Tier Rx Plans'!$F$30,IF($P57="3T9",'2020 GTCMHIC 3-Tier Rx Plans'!$G$30,IF($P57="3T10",'2020 GTCMHIC 3-Tier Rx Plans'!$H$30,IF($P57="3T11",'2020 GTCMHIC 3-Tier Rx Plans'!$I$30,IF($P57="3T13",'2020 GTCMHIC 3-Tier Rx Plans'!$J$30,IF($W57="ACA-P",'2020 GTCMHIC Metal Level Plans'!$C$30,IF($W57="ACA-G",'2020 GTCMHIC Metal Level Plans'!$C$35,IF($W57="ACA-S",'2020 GTCMHIC Metal Level Plans'!$C$40,IF($W57="ACA-B",'2020 GTCMHIC Metal Level Plans'!$C$45,IF($W57="MS-1",'2020 Mx Supp Plans'!$D$27,IF($W57="MS-2",'2020 Mx Supp Plans'!$F$27,IF($W57="MS-3",'2020 Mx Supp Plans'!$H$27,IF($W57="MS-4",'2020 Mx Supp Plans'!$J$27,IF($W57="MS-5",'2020 Mx Supp Plans'!$L$27,IF($W57="MS-6",'2020 Mx Supp Plans'!$N$27,0)))))))))))))))))))))</f>
        <v>134.48074905720003</v>
      </c>
      <c r="Z57" s="48">
        <f>IF($W57="ACA-P",'2020 GTCMHIC Metal Level Plans'!$D$25,IF($W57="ACA-G",'2020 GTCMHIC Metal Level Plans'!$F$25,IF($W57="ACA-S",'2020 GTCMHIC Metal Level Plans'!$H$25,IF($W57="ACA-B",'2020 GTCMHIC Metal Level Plans'!$J$25,'Premium Rate Summary - Towns'!X57+Y57))))</f>
        <v>661.16395800000009</v>
      </c>
      <c r="AA57" s="48">
        <f>IF($W57="MM1",'2020 GTCMHIC Indemnity Plans'!$D$26,IF($W57="MM2",'2020 GTCMHIC Indemnity Plans'!$F$26,IF($W57="MM3",'2020 GTCMHIC Indemnity Plans'!$H$26,IF($W57="MM5",'2020 GTCMHIC Indemnity Plans'!$J$26,IF($W57="MM6",'2020 GTCMHIC Comprehensive Plan'!$D$26,IF($W57="MM7",'2020 GTCMHIC Indemnity Plans'!$L$26,IF($W57="PPO1",'2020 GTMHIC PPO Plans'!$D$26,IF($W57="PPO2",'2020 GTMHIC PPO Plans'!$F$26,IF($W57="PPO3",'2020 GTMHIC PPO Plans'!$H$26,IF($W57="PPOT",'2020 GTMHIC PPO Plans'!$J$26,IF($W57="ACA-P",'2020 GTCMHIC Metal Level Plans'!$D$29,IF($W57="ACA-G",'2020 GTCMHIC Metal Level Plans'!$D$34,IF($W57="ACA-S",'2020 GTCMHIC Metal Level Plans'!$D$39,IF($W57="ACA-B",'2020 GTCMHIC Metal Level Plans'!$D$44,IF($W57="MS-1","n/a",IF($W57="MS-2","n/a",IF($W57="MS-3","n/a",IF($W57="MS-4","n/a",IF($W57="MS-5","n/a"," ")))))))))))))))))))</f>
        <v>1369.3873038300001</v>
      </c>
      <c r="AB57" s="48">
        <f>IF($P57="2T1",'2020 GTCMHIC 2-Tier Rx Plans'!$C$31,IF($P57="2T2",'2020 GTCMHIC 2-Tier Rx Plans'!$D$31,IF($P57="2T3",'2020 GTCMHIC 2-Tier Rx Plans'!$E$31,IF($P57="3T3",'2020 GTCMHIC 3-Tier Rx Plans'!$C$31,IF($P57="3T5a",'2020 GTCMHIC 3-Tier Rx Plans'!$D$31,IF($P57="3T6",'2020 GTCMHIC 3-Tier Rx Plans'!$E$31,IF($P57="3T7",'2020 GTCMHIC 3-Tier Rx Plans'!$F$31,IF($P57="3T9",'2020 GTCMHIC 3-Tier Rx Plans'!$G$31,IF($P57="3T10",'2020 GTCMHIC 3-Tier Rx Plans'!$H$31,IF($P57="3T11",'2020 GTCMHIC 3-Tier Rx Plans'!$I$31,IF($P57="3T13",'2020 GTCMHIC 3-Tier Rx Plans'!$J$31,IF($W57="ACA-P",'2020 GTCMHIC Metal Level Plans'!$D$30,IF($W57="ACA-G",'2020 GTCMHIC Metal Level Plans'!$D$35,IF($W57="ACA-S",'2020 GTCMHIC Metal Level Plans'!$D$40,IF($W57="ACA-B",'2020 GTCMHIC Metal Level Plans'!$D$45,IF($W57="MS-1","n/a",IF($W57="MS-2","n/a",IF($W57="MS-3","n/a",IF($W57="MS-4","n/a",IF($W57="MS-5","n/a",IF($W57="MS-6",'2020 Mx Supp Plans'!$N$27,0)))))))))))))))))))))</f>
        <v>349.65274617</v>
      </c>
      <c r="AC57" s="48">
        <f>IF($W57="ACA-P",'2020 GTCMHIC Metal Level Plans'!$D$26,IF($W57="ACA-G",'2020 GTCMHIC Metal Level Plans'!$F$26,IF($W57="ACA-S",'2020 GTCMHIC Metal Level Plans'!$H$26,IF($W57="ACA-B",'2020 GTCMHIC Metal Level Plans'!$J$26,'Premium Rate Summary - Towns'!AA57+AB57))))</f>
        <v>1719.0400500000001</v>
      </c>
      <c r="AD57" s="19"/>
    </row>
    <row r="58" spans="1:30" s="6" customFormat="1" ht="15.95" customHeight="1" x14ac:dyDescent="0.2">
      <c r="A58" s="305" t="s">
        <v>406</v>
      </c>
      <c r="B58" s="215">
        <v>25</v>
      </c>
      <c r="C58" s="146" t="s">
        <v>81</v>
      </c>
      <c r="D58" s="146" t="s">
        <v>93</v>
      </c>
      <c r="E58" s="314">
        <v>43466</v>
      </c>
      <c r="F58" s="317" t="s">
        <v>407</v>
      </c>
      <c r="G58" s="174" t="s">
        <v>85</v>
      </c>
      <c r="H58" s="174" t="s">
        <v>86</v>
      </c>
      <c r="I58" s="174" t="s">
        <v>356</v>
      </c>
      <c r="J58" s="173">
        <v>5</v>
      </c>
      <c r="K58" s="173">
        <v>35</v>
      </c>
      <c r="L58" s="173">
        <v>70</v>
      </c>
      <c r="M58" s="173">
        <v>10</v>
      </c>
      <c r="N58" s="173">
        <v>70</v>
      </c>
      <c r="O58" s="173">
        <v>140</v>
      </c>
      <c r="P58" s="173" t="s">
        <v>70</v>
      </c>
      <c r="Q58" s="176" t="s">
        <v>93</v>
      </c>
      <c r="R58" s="173" t="s">
        <v>220</v>
      </c>
      <c r="S58" s="173" t="s">
        <v>23</v>
      </c>
      <c r="T58" s="173" t="s">
        <v>23</v>
      </c>
      <c r="U58" s="173">
        <v>2000</v>
      </c>
      <c r="V58" s="173">
        <v>6000</v>
      </c>
      <c r="W58" s="176" t="s">
        <v>70</v>
      </c>
      <c r="X58" s="47">
        <f>IF($W58="MM1",'2020 GTCMHIC Indemnity Plans'!$D$25,IF($W58="MM2",'2020 GTCMHIC Indemnity Plans'!$F$25,IF($W58="MM3",'2020 GTCMHIC Indemnity Plans'!$H$25,IF($W58="MM5",'2020 GTCMHIC Indemnity Plans'!$J$25,IF($W58="MM6",'2020 GTCMHIC Comprehensive Plan'!$D$25,IF($W58="MM7",'2020 GTCMHIC Indemnity Plans'!$L$25,IF($W58="PPO1",'2020 GTMHIC PPO Plans'!$D$25,IF($W58="PPO2",'2020 GTMHIC PPO Plans'!$F$25,IF($W58="PPO3",'2020 GTMHIC PPO Plans'!$H$25,IF($W58="PPOT",'2020 GTMHIC PPO Plans'!$J$25,IF($W58="ACA-P",'2020 GTCMHIC Metal Level Plans'!$C$29,IF($W58="ACA-G",'2020 GTCMHIC Metal Level Plans'!$C$34,IF($W58="ACA-S",'2020 GTCMHIC Metal Level Plans'!$C$39,IF($W58="ACA-B",'2020 GTCMHIC Metal Level Plans'!$C$44,IF($W58="MS-1",'2020 Mx Supp Plans'!$D$26,IF($W58="MS-2",'2020 Mx Supp Plans'!$F$26,IF($W58="MS-3",'2020 Mx Supp Plans'!$H$26,IF($W58="MS-4",'2020 Mx Supp Plans'!$J$26,IF($W58="MS-5",'2020 Mx Supp Plans'!$L$26," ")))))))))))))))))))</f>
        <v>526.68320894280009</v>
      </c>
      <c r="Y58" s="47">
        <f>IF($P58="2T1",'2020 GTCMHIC 2-Tier Rx Plans'!$C$30,IF($P58="2T2",'2020 GTCMHIC 2-Tier Rx Plans'!$D$30,IF($P58="2T3",'2020 GTCMHIC 2-Tier Rx Plans'!$E$30,IF($P58="3T3",'2020 GTCMHIC 3-Tier Rx Plans'!$C$30,IF($P58="3T5a",'2020 GTCMHIC 3-Tier Rx Plans'!$D$30,IF($P58="3T6",'2020 GTCMHIC 3-Tier Rx Plans'!$E$30,IF($P58="3T7",'2020 GTCMHIC 3-Tier Rx Plans'!$F$30,IF($P58="3T9",'2020 GTCMHIC 3-Tier Rx Plans'!$G$30,IF($P58="3T10",'2020 GTCMHIC 3-Tier Rx Plans'!$H$30,IF($P58="3T11",'2020 GTCMHIC 3-Tier Rx Plans'!$I$30,IF($P58="3T13",'2020 GTCMHIC 3-Tier Rx Plans'!$J$30,IF($W58="ACA-P",'2020 GTCMHIC Metal Level Plans'!$C$30,IF($W58="ACA-G",'2020 GTCMHIC Metal Level Plans'!$C$35,IF($W58="ACA-S",'2020 GTCMHIC Metal Level Plans'!$C$40,IF($W58="ACA-B",'2020 GTCMHIC Metal Level Plans'!$C$45,IF($W58="MS-1",'2020 Mx Supp Plans'!$D$27,IF($W58="MS-2",'2020 Mx Supp Plans'!$F$27,IF($W58="MS-3",'2020 Mx Supp Plans'!$H$27,IF($W58="MS-4",'2020 Mx Supp Plans'!$J$27,IF($W58="MS-5",'2020 Mx Supp Plans'!$L$27,IF($W58="MS-6",'2020 Mx Supp Plans'!$N$27,0)))))))))))))))))))))</f>
        <v>134.48074905720003</v>
      </c>
      <c r="Z58" s="47">
        <f>IF($W58="ACA-P",'2020 GTCMHIC Metal Level Plans'!$D$25,IF($W58="ACA-G",'2020 GTCMHIC Metal Level Plans'!$F$25,IF($W58="ACA-S",'2020 GTCMHIC Metal Level Plans'!$H$25,IF($W58="ACA-B",'2020 GTCMHIC Metal Level Plans'!$J$25,'Premium Rate Summary - Towns'!X58+Y58))))</f>
        <v>661.16395800000009</v>
      </c>
      <c r="AA58" s="47">
        <f>IF($W58="MM1",'2020 GTCMHIC Indemnity Plans'!$D$26,IF($W58="MM2",'2020 GTCMHIC Indemnity Plans'!$F$26,IF($W58="MM3",'2020 GTCMHIC Indemnity Plans'!$H$26,IF($W58="MM5",'2020 GTCMHIC Indemnity Plans'!$J$26,IF($W58="MM6",'2020 GTCMHIC Comprehensive Plan'!$D$26,IF($W58="MM7",'2020 GTCMHIC Indemnity Plans'!$L$26,IF($W58="PPO1",'2020 GTMHIC PPO Plans'!$D$26,IF($W58="PPO2",'2020 GTMHIC PPO Plans'!$F$26,IF($W58="PPO3",'2020 GTMHIC PPO Plans'!$H$26,IF($W58="PPOT",'2020 GTMHIC PPO Plans'!$J$26,IF($W58="ACA-P",'2020 GTCMHIC Metal Level Plans'!$D$29,IF($W58="ACA-G",'2020 GTCMHIC Metal Level Plans'!$D$34,IF($W58="ACA-S",'2020 GTCMHIC Metal Level Plans'!$D$39,IF($W58="ACA-B",'2020 GTCMHIC Metal Level Plans'!$D$44,IF($W58="MS-1","n/a",IF($W58="MS-2","n/a",IF($W58="MS-3","n/a",IF($W58="MS-4","n/a",IF($W58="MS-5","n/a"," ")))))))))))))))))))</f>
        <v>1369.3873038300001</v>
      </c>
      <c r="AB58" s="47">
        <f>IF($P58="2T1",'2020 GTCMHIC 2-Tier Rx Plans'!$C$31,IF($P58="2T2",'2020 GTCMHIC 2-Tier Rx Plans'!$D$31,IF($P58="2T3",'2020 GTCMHIC 2-Tier Rx Plans'!$E$31,IF($P58="3T3",'2020 GTCMHIC 3-Tier Rx Plans'!$C$31,IF($P58="3T5a",'2020 GTCMHIC 3-Tier Rx Plans'!$D$31,IF($P58="3T6",'2020 GTCMHIC 3-Tier Rx Plans'!$E$31,IF($P58="3T7",'2020 GTCMHIC 3-Tier Rx Plans'!$F$31,IF($P58="3T9",'2020 GTCMHIC 3-Tier Rx Plans'!$G$31,IF($P58="3T10",'2020 GTCMHIC 3-Tier Rx Plans'!$H$31,IF($P58="3T11",'2020 GTCMHIC 3-Tier Rx Plans'!$I$31,IF($P58="3T13",'2020 GTCMHIC 3-Tier Rx Plans'!$J$31,IF($W58="ACA-P",'2020 GTCMHIC Metal Level Plans'!$D$30,IF($W58="ACA-G",'2020 GTCMHIC Metal Level Plans'!$D$35,IF($W58="ACA-S",'2020 GTCMHIC Metal Level Plans'!$D$40,IF($W58="ACA-B",'2020 GTCMHIC Metal Level Plans'!$D$45,IF($W58="MS-1","n/a",IF($W58="MS-2","n/a",IF($W58="MS-3","n/a",IF($W58="MS-4","n/a",IF($W58="MS-5","n/a",IF($W58="MS-6",'2020 Mx Supp Plans'!$N$27,0)))))))))))))))))))))</f>
        <v>349.65274617</v>
      </c>
      <c r="AC58" s="47">
        <f>IF($W58="ACA-P",'2020 GTCMHIC Metal Level Plans'!$D$26,IF($W58="ACA-G",'2020 GTCMHIC Metal Level Plans'!$F$26,IF($W58="ACA-S",'2020 GTCMHIC Metal Level Plans'!$H$26,IF($W58="ACA-B",'2020 GTCMHIC Metal Level Plans'!$J$26,'Premium Rate Summary - Towns'!AA58+AB58))))</f>
        <v>1719.0400500000001</v>
      </c>
      <c r="AD58" s="19"/>
    </row>
    <row r="59" spans="1:30" s="6" customFormat="1" ht="15.95" customHeight="1" x14ac:dyDescent="0.2">
      <c r="A59" s="305"/>
      <c r="B59" s="215"/>
      <c r="C59" s="146" t="s">
        <v>82</v>
      </c>
      <c r="D59" s="146" t="s">
        <v>93</v>
      </c>
      <c r="E59" s="314"/>
      <c r="F59" s="317"/>
      <c r="G59" s="174" t="s">
        <v>87</v>
      </c>
      <c r="H59" s="174" t="s">
        <v>95</v>
      </c>
      <c r="I59" s="174" t="s">
        <v>356</v>
      </c>
      <c r="J59" s="173">
        <v>5</v>
      </c>
      <c r="K59" s="173">
        <v>35</v>
      </c>
      <c r="L59" s="173">
        <v>70</v>
      </c>
      <c r="M59" s="173">
        <v>10</v>
      </c>
      <c r="N59" s="173">
        <v>70</v>
      </c>
      <c r="O59" s="173">
        <v>140</v>
      </c>
      <c r="P59" s="173" t="s">
        <v>70</v>
      </c>
      <c r="Q59" s="176" t="s">
        <v>93</v>
      </c>
      <c r="R59" s="173" t="s">
        <v>220</v>
      </c>
      <c r="S59" s="173" t="s">
        <v>23</v>
      </c>
      <c r="T59" s="173" t="s">
        <v>23</v>
      </c>
      <c r="U59" s="173">
        <v>2000</v>
      </c>
      <c r="V59" s="173">
        <v>6000</v>
      </c>
      <c r="W59" s="176" t="s">
        <v>70</v>
      </c>
      <c r="X59" s="47">
        <f>IF($W59="MM1",'2020 GTCMHIC Indemnity Plans'!$D$25,IF($W59="MM2",'2020 GTCMHIC Indemnity Plans'!$F$25,IF($W59="MM3",'2020 GTCMHIC Indemnity Plans'!$H$25,IF($W59="MM5",'2020 GTCMHIC Indemnity Plans'!$J$25,IF($W59="MM6",'2020 GTCMHIC Comprehensive Plan'!$D$25,IF($W59="MM7",'2020 GTCMHIC Indemnity Plans'!$L$25,IF($W59="PPO1",'2020 GTMHIC PPO Plans'!$D$25,IF($W59="PPO2",'2020 GTMHIC PPO Plans'!$F$25,IF($W59="PPO3",'2020 GTMHIC PPO Plans'!$H$25,IF($W59="PPOT",'2020 GTMHIC PPO Plans'!$J$25,IF($W59="ACA-P",'2020 GTCMHIC Metal Level Plans'!$C$29,IF($W59="ACA-G",'2020 GTCMHIC Metal Level Plans'!$C$34,IF($W59="ACA-S",'2020 GTCMHIC Metal Level Plans'!$C$39,IF($W59="ACA-B",'2020 GTCMHIC Metal Level Plans'!$C$44,IF($W59="MS-1",'2020 Mx Supp Plans'!$D$26,IF($W59="MS-2",'2020 Mx Supp Plans'!$F$26,IF($W59="MS-3",'2020 Mx Supp Plans'!$H$26,IF($W59="MS-4",'2020 Mx Supp Plans'!$J$26,IF($W59="MS-5",'2020 Mx Supp Plans'!$L$26," ")))))))))))))))))))</f>
        <v>526.68320894280009</v>
      </c>
      <c r="Y59" s="47">
        <f>IF($P59="2T1",'2020 GTCMHIC 2-Tier Rx Plans'!$C$30,IF($P59="2T2",'2020 GTCMHIC 2-Tier Rx Plans'!$D$30,IF($P59="2T3",'2020 GTCMHIC 2-Tier Rx Plans'!$E$30,IF($P59="3T3",'2020 GTCMHIC 3-Tier Rx Plans'!$C$30,IF($P59="3T5a",'2020 GTCMHIC 3-Tier Rx Plans'!$D$30,IF($P59="3T6",'2020 GTCMHIC 3-Tier Rx Plans'!$E$30,IF($P59="3T7",'2020 GTCMHIC 3-Tier Rx Plans'!$F$30,IF($P59="3T9",'2020 GTCMHIC 3-Tier Rx Plans'!$G$30,IF($P59="3T10",'2020 GTCMHIC 3-Tier Rx Plans'!$H$30,IF($P59="3T11",'2020 GTCMHIC 3-Tier Rx Plans'!$I$30,IF($P59="3T13",'2020 GTCMHIC 3-Tier Rx Plans'!$J$30,IF($W59="ACA-P",'2020 GTCMHIC Metal Level Plans'!$C$30,IF($W59="ACA-G",'2020 GTCMHIC Metal Level Plans'!$C$35,IF($W59="ACA-S",'2020 GTCMHIC Metal Level Plans'!$C$40,IF($W59="ACA-B",'2020 GTCMHIC Metal Level Plans'!$C$45,IF($W59="MS-1",'2020 Mx Supp Plans'!$D$27,IF($W59="MS-2",'2020 Mx Supp Plans'!$F$27,IF($W59="MS-3",'2020 Mx Supp Plans'!$H$27,IF($W59="MS-4",'2020 Mx Supp Plans'!$J$27,IF($W59="MS-5",'2020 Mx Supp Plans'!$L$27,IF($W59="MS-6",'2020 Mx Supp Plans'!$N$27,0)))))))))))))))))))))</f>
        <v>134.48074905720003</v>
      </c>
      <c r="Z59" s="47">
        <f>IF($W59="ACA-P",'2020 GTCMHIC Metal Level Plans'!$D$25,IF($W59="ACA-G",'2020 GTCMHIC Metal Level Plans'!$F$25,IF($W59="ACA-S",'2020 GTCMHIC Metal Level Plans'!$H$25,IF($W59="ACA-B",'2020 GTCMHIC Metal Level Plans'!$J$25,'Premium Rate Summary - Towns'!X59+Y59))))</f>
        <v>661.16395800000009</v>
      </c>
      <c r="AA59" s="47">
        <f>IF($W59="MM1",'2020 GTCMHIC Indemnity Plans'!$D$26,IF($W59="MM2",'2020 GTCMHIC Indemnity Plans'!$F$26,IF($W59="MM3",'2020 GTCMHIC Indemnity Plans'!$H$26,IF($W59="MM5",'2020 GTCMHIC Indemnity Plans'!$J$26,IF($W59="MM6",'2020 GTCMHIC Comprehensive Plan'!$D$26,IF($W59="MM7",'2020 GTCMHIC Indemnity Plans'!$L$26,IF($W59="PPO1",'2020 GTMHIC PPO Plans'!$D$26,IF($W59="PPO2",'2020 GTMHIC PPO Plans'!$F$26,IF($W59="PPO3",'2020 GTMHIC PPO Plans'!$H$26,IF($W59="PPOT",'2020 GTMHIC PPO Plans'!$J$26,IF($W59="ACA-P",'2020 GTCMHIC Metal Level Plans'!$D$29,IF($W59="ACA-G",'2020 GTCMHIC Metal Level Plans'!$D$34,IF($W59="ACA-S",'2020 GTCMHIC Metal Level Plans'!$D$39,IF($W59="ACA-B",'2020 GTCMHIC Metal Level Plans'!$D$44,IF($W59="MS-1","n/a",IF($W59="MS-2","n/a",IF($W59="MS-3","n/a",IF($W59="MS-4","n/a",IF($W59="MS-5","n/a"," ")))))))))))))))))))</f>
        <v>1369.3873038300001</v>
      </c>
      <c r="AB59" s="47">
        <f>IF($P59="2T1",'2020 GTCMHIC 2-Tier Rx Plans'!$C$31,IF($P59="2T2",'2020 GTCMHIC 2-Tier Rx Plans'!$D$31,IF($P59="2T3",'2020 GTCMHIC 2-Tier Rx Plans'!$E$31,IF($P59="3T3",'2020 GTCMHIC 3-Tier Rx Plans'!$C$31,IF($P59="3T5a",'2020 GTCMHIC 3-Tier Rx Plans'!$D$31,IF($P59="3T6",'2020 GTCMHIC 3-Tier Rx Plans'!$E$31,IF($P59="3T7",'2020 GTCMHIC 3-Tier Rx Plans'!$F$31,IF($P59="3T9",'2020 GTCMHIC 3-Tier Rx Plans'!$G$31,IF($P59="3T10",'2020 GTCMHIC 3-Tier Rx Plans'!$H$31,IF($P59="3T11",'2020 GTCMHIC 3-Tier Rx Plans'!$I$31,IF($P59="3T13",'2020 GTCMHIC 3-Tier Rx Plans'!$J$31,IF($W59="ACA-P",'2020 GTCMHIC Metal Level Plans'!$D$30,IF($W59="ACA-G",'2020 GTCMHIC Metal Level Plans'!$D$35,IF($W59="ACA-S",'2020 GTCMHIC Metal Level Plans'!$D$40,IF($W59="ACA-B",'2020 GTCMHIC Metal Level Plans'!$D$45,IF($W59="MS-1","n/a",IF($W59="MS-2","n/a",IF($W59="MS-3","n/a",IF($W59="MS-4","n/a",IF($W59="MS-5","n/a",IF($W59="MS-6",'2020 Mx Supp Plans'!$N$27,0)))))))))))))))))))))</f>
        <v>349.65274617</v>
      </c>
      <c r="AC59" s="47">
        <f>IF($W59="ACA-P",'2020 GTCMHIC Metal Level Plans'!$D$26,IF($W59="ACA-G",'2020 GTCMHIC Metal Level Plans'!$F$26,IF($W59="ACA-S",'2020 GTCMHIC Metal Level Plans'!$H$26,IF($W59="ACA-B",'2020 GTCMHIC Metal Level Plans'!$J$26,'Premium Rate Summary - Towns'!AA59+AB59))))</f>
        <v>1719.0400500000001</v>
      </c>
      <c r="AD59" s="19"/>
    </row>
    <row r="60" spans="1:30" s="6" customFormat="1" ht="15.95" customHeight="1" x14ac:dyDescent="0.2">
      <c r="A60" s="300" t="s">
        <v>257</v>
      </c>
      <c r="B60" s="328">
        <v>26</v>
      </c>
      <c r="C60" s="155" t="s">
        <v>81</v>
      </c>
      <c r="D60" s="155" t="s">
        <v>93</v>
      </c>
      <c r="E60" s="316">
        <v>42736</v>
      </c>
      <c r="F60" s="295" t="s">
        <v>258</v>
      </c>
      <c r="G60" s="175" t="s">
        <v>85</v>
      </c>
      <c r="H60" s="175" t="s">
        <v>86</v>
      </c>
      <c r="I60" s="175" t="s">
        <v>356</v>
      </c>
      <c r="J60" s="12">
        <v>5</v>
      </c>
      <c r="K60" s="12">
        <v>35</v>
      </c>
      <c r="L60" s="12">
        <v>70</v>
      </c>
      <c r="M60" s="12">
        <v>10</v>
      </c>
      <c r="N60" s="12">
        <v>70</v>
      </c>
      <c r="O60" s="12">
        <v>140</v>
      </c>
      <c r="P60" s="12" t="s">
        <v>70</v>
      </c>
      <c r="Q60" s="177" t="s">
        <v>93</v>
      </c>
      <c r="R60" s="12" t="s">
        <v>220</v>
      </c>
      <c r="S60" s="12" t="s">
        <v>23</v>
      </c>
      <c r="T60" s="12" t="s">
        <v>23</v>
      </c>
      <c r="U60" s="12">
        <v>2000</v>
      </c>
      <c r="V60" s="12">
        <v>6000</v>
      </c>
      <c r="W60" s="177" t="s">
        <v>70</v>
      </c>
      <c r="X60" s="48">
        <f>IF($W60="MM1",'2020 GTCMHIC Indemnity Plans'!$D$25,IF($W60="MM2",'2020 GTCMHIC Indemnity Plans'!$F$25,IF($W60="MM3",'2020 GTCMHIC Indemnity Plans'!$H$25,IF($W60="MM5",'2020 GTCMHIC Indemnity Plans'!$J$25,IF($W60="MM6",'2020 GTCMHIC Comprehensive Plan'!$D$25,IF($W60="MM7",'2020 GTCMHIC Indemnity Plans'!$L$25,IF($W60="PPO1",'2020 GTMHIC PPO Plans'!$D$25,IF($W60="PPO2",'2020 GTMHIC PPO Plans'!$F$25,IF($W60="PPO3",'2020 GTMHIC PPO Plans'!$H$25,IF($W60="PPOT",'2020 GTMHIC PPO Plans'!$J$25,IF($W60="ACA-P",'2020 GTCMHIC Metal Level Plans'!$C$29,IF($W60="ACA-G",'2020 GTCMHIC Metal Level Plans'!$C$34,IF($W60="ACA-S",'2020 GTCMHIC Metal Level Plans'!$C$39,IF($W60="ACA-B",'2020 GTCMHIC Metal Level Plans'!$C$44,IF($W60="MS-1",'2020 Mx Supp Plans'!$D$26,IF($W60="MS-2",'2020 Mx Supp Plans'!$F$26,IF($W60="MS-3",'2020 Mx Supp Plans'!$H$26,IF($W60="MS-4",'2020 Mx Supp Plans'!$J$26,IF($W60="MS-5",'2020 Mx Supp Plans'!$L$26," ")))))))))))))))))))</f>
        <v>526.68320894280009</v>
      </c>
      <c r="Y60" s="48">
        <f>IF($P60="2T1",'2020 GTCMHIC 2-Tier Rx Plans'!$C$30,IF($P60="2T2",'2020 GTCMHIC 2-Tier Rx Plans'!$D$30,IF($P60="2T3",'2020 GTCMHIC 2-Tier Rx Plans'!$E$30,IF($P60="3T3",'2020 GTCMHIC 3-Tier Rx Plans'!$C$30,IF($P60="3T5a",'2020 GTCMHIC 3-Tier Rx Plans'!$D$30,IF($P60="3T6",'2020 GTCMHIC 3-Tier Rx Plans'!$E$30,IF($P60="3T7",'2020 GTCMHIC 3-Tier Rx Plans'!$F$30,IF($P60="3T9",'2020 GTCMHIC 3-Tier Rx Plans'!$G$30,IF($P60="3T10",'2020 GTCMHIC 3-Tier Rx Plans'!$H$30,IF($P60="3T11",'2020 GTCMHIC 3-Tier Rx Plans'!$I$30,IF($P60="3T13",'2020 GTCMHIC 3-Tier Rx Plans'!$J$30,IF($W60="ACA-P",'2020 GTCMHIC Metal Level Plans'!$C$30,IF($W60="ACA-G",'2020 GTCMHIC Metal Level Plans'!$C$35,IF($W60="ACA-S",'2020 GTCMHIC Metal Level Plans'!$C$40,IF($W60="ACA-B",'2020 GTCMHIC Metal Level Plans'!$C$45,IF($W60="MS-1",'2020 Mx Supp Plans'!$D$27,IF($W60="MS-2",'2020 Mx Supp Plans'!$F$27,IF($W60="MS-3",'2020 Mx Supp Plans'!$H$27,IF($W60="MS-4",'2020 Mx Supp Plans'!$J$27,IF($W60="MS-5",'2020 Mx Supp Plans'!$L$27,IF($W60="MS-6",'2020 Mx Supp Plans'!$N$27,0)))))))))))))))))))))</f>
        <v>134.48074905720003</v>
      </c>
      <c r="Z60" s="48">
        <f>IF($W60="ACA-P",'2020 GTCMHIC Metal Level Plans'!$D$25,IF($W60="ACA-G",'2020 GTCMHIC Metal Level Plans'!$F$25,IF($W60="ACA-S",'2020 GTCMHIC Metal Level Plans'!$H$25,IF($W60="ACA-B",'2020 GTCMHIC Metal Level Plans'!$J$25,'Premium Rate Summary - Towns'!X60+Y60))))</f>
        <v>661.16395800000009</v>
      </c>
      <c r="AA60" s="48">
        <f>IF($W60="MM1",'2020 GTCMHIC Indemnity Plans'!$D$26,IF($W60="MM2",'2020 GTCMHIC Indemnity Plans'!$F$26,IF($W60="MM3",'2020 GTCMHIC Indemnity Plans'!$H$26,IF($W60="MM5",'2020 GTCMHIC Indemnity Plans'!$J$26,IF($W60="MM6",'2020 GTCMHIC Comprehensive Plan'!$D$26,IF($W60="MM7",'2020 GTCMHIC Indemnity Plans'!$L$26,IF($W60="PPO1",'2020 GTMHIC PPO Plans'!$D$26,IF($W60="PPO2",'2020 GTMHIC PPO Plans'!$F$26,IF($W60="PPO3",'2020 GTMHIC PPO Plans'!$H$26,IF($W60="PPOT",'2020 GTMHIC PPO Plans'!$J$26,IF($W60="ACA-P",'2020 GTCMHIC Metal Level Plans'!$D$29,IF($W60="ACA-G",'2020 GTCMHIC Metal Level Plans'!$D$34,IF($W60="ACA-S",'2020 GTCMHIC Metal Level Plans'!$D$39,IF($W60="ACA-B",'2020 GTCMHIC Metal Level Plans'!$D$44,IF($W60="MS-1","n/a",IF($W60="MS-2","n/a",IF($W60="MS-3","n/a",IF($W60="MS-4","n/a",IF($W60="MS-5","n/a"," ")))))))))))))))))))</f>
        <v>1369.3873038300001</v>
      </c>
      <c r="AB60" s="48">
        <f>IF($P60="2T1",'2020 GTCMHIC 2-Tier Rx Plans'!$C$31,IF($P60="2T2",'2020 GTCMHIC 2-Tier Rx Plans'!$D$31,IF($P60="2T3",'2020 GTCMHIC 2-Tier Rx Plans'!$E$31,IF($P60="3T3",'2020 GTCMHIC 3-Tier Rx Plans'!$C$31,IF($P60="3T5a",'2020 GTCMHIC 3-Tier Rx Plans'!$D$31,IF($P60="3T6",'2020 GTCMHIC 3-Tier Rx Plans'!$E$31,IF($P60="3T7",'2020 GTCMHIC 3-Tier Rx Plans'!$F$31,IF($P60="3T9",'2020 GTCMHIC 3-Tier Rx Plans'!$G$31,IF($P60="3T10",'2020 GTCMHIC 3-Tier Rx Plans'!$H$31,IF($P60="3T11",'2020 GTCMHIC 3-Tier Rx Plans'!$I$31,IF($P60="3T13",'2020 GTCMHIC 3-Tier Rx Plans'!$J$31,IF($W60="ACA-P",'2020 GTCMHIC Metal Level Plans'!$D$30,IF($W60="ACA-G",'2020 GTCMHIC Metal Level Plans'!$D$35,IF($W60="ACA-S",'2020 GTCMHIC Metal Level Plans'!$D$40,IF($W60="ACA-B",'2020 GTCMHIC Metal Level Plans'!$D$45,IF($W60="MS-1","n/a",IF($W60="MS-2","n/a",IF($W60="MS-3","n/a",IF($W60="MS-4","n/a",IF($W60="MS-5","n/a",IF($W60="MS-6",'2020 Mx Supp Plans'!$N$27,0)))))))))))))))))))))</f>
        <v>349.65274617</v>
      </c>
      <c r="AC60" s="48">
        <f>IF($W60="ACA-P",'2020 GTCMHIC Metal Level Plans'!$D$26,IF($W60="ACA-G",'2020 GTCMHIC Metal Level Plans'!$F$26,IF($W60="ACA-S",'2020 GTCMHIC Metal Level Plans'!$H$26,IF($W60="ACA-B",'2020 GTCMHIC Metal Level Plans'!$J$26,'Premium Rate Summary - Towns'!AA60+AB60))))</f>
        <v>1719.0400500000001</v>
      </c>
      <c r="AD60" s="19"/>
    </row>
    <row r="61" spans="1:30" s="6" customFormat="1" ht="15.95" customHeight="1" x14ac:dyDescent="0.2">
      <c r="A61" s="300"/>
      <c r="B61" s="328"/>
      <c r="C61" s="155" t="s">
        <v>82</v>
      </c>
      <c r="D61" s="155" t="s">
        <v>93</v>
      </c>
      <c r="E61" s="316"/>
      <c r="F61" s="295"/>
      <c r="G61" s="175" t="s">
        <v>87</v>
      </c>
      <c r="H61" s="175" t="s">
        <v>95</v>
      </c>
      <c r="I61" s="175" t="s">
        <v>356</v>
      </c>
      <c r="J61" s="12">
        <v>5</v>
      </c>
      <c r="K61" s="12">
        <v>35</v>
      </c>
      <c r="L61" s="12">
        <v>70</v>
      </c>
      <c r="M61" s="12">
        <v>10</v>
      </c>
      <c r="N61" s="12">
        <v>70</v>
      </c>
      <c r="O61" s="12">
        <v>140</v>
      </c>
      <c r="P61" s="12" t="s">
        <v>70</v>
      </c>
      <c r="Q61" s="177" t="s">
        <v>93</v>
      </c>
      <c r="R61" s="12" t="s">
        <v>220</v>
      </c>
      <c r="S61" s="12" t="s">
        <v>23</v>
      </c>
      <c r="T61" s="12" t="s">
        <v>23</v>
      </c>
      <c r="U61" s="12">
        <v>2000</v>
      </c>
      <c r="V61" s="12">
        <v>6000</v>
      </c>
      <c r="W61" s="177" t="s">
        <v>70</v>
      </c>
      <c r="X61" s="48">
        <f>IF($W61="MM1",'2020 GTCMHIC Indemnity Plans'!$D$25,IF($W61="MM2",'2020 GTCMHIC Indemnity Plans'!$F$25,IF($W61="MM3",'2020 GTCMHIC Indemnity Plans'!$H$25,IF($W61="MM5",'2020 GTCMHIC Indemnity Plans'!$J$25,IF($W61="MM6",'2020 GTCMHIC Comprehensive Plan'!$D$25,IF($W61="MM7",'2020 GTCMHIC Indemnity Plans'!$L$25,IF($W61="PPO1",'2020 GTMHIC PPO Plans'!$D$25,IF($W61="PPO2",'2020 GTMHIC PPO Plans'!$F$25,IF($W61="PPO3",'2020 GTMHIC PPO Plans'!$H$25,IF($W61="PPOT",'2020 GTMHIC PPO Plans'!$J$25,IF($W61="ACA-P",'2020 GTCMHIC Metal Level Plans'!$C$29,IF($W61="ACA-G",'2020 GTCMHIC Metal Level Plans'!$C$34,IF($W61="ACA-S",'2020 GTCMHIC Metal Level Plans'!$C$39,IF($W61="ACA-B",'2020 GTCMHIC Metal Level Plans'!$C$44,IF($W61="MS-1",'2020 Mx Supp Plans'!$D$26,IF($W61="MS-2",'2020 Mx Supp Plans'!$F$26,IF($W61="MS-3",'2020 Mx Supp Plans'!$H$26,IF($W61="MS-4",'2020 Mx Supp Plans'!$J$26,IF($W61="MS-5",'2020 Mx Supp Plans'!$L$26," ")))))))))))))))))))</f>
        <v>526.68320894280009</v>
      </c>
      <c r="Y61" s="48">
        <f>IF($P61="2T1",'2020 GTCMHIC 2-Tier Rx Plans'!$C$30,IF($P61="2T2",'2020 GTCMHIC 2-Tier Rx Plans'!$D$30,IF($P61="2T3",'2020 GTCMHIC 2-Tier Rx Plans'!$E$30,IF($P61="3T3",'2020 GTCMHIC 3-Tier Rx Plans'!$C$30,IF($P61="3T5a",'2020 GTCMHIC 3-Tier Rx Plans'!$D$30,IF($P61="3T6",'2020 GTCMHIC 3-Tier Rx Plans'!$E$30,IF($P61="3T7",'2020 GTCMHIC 3-Tier Rx Plans'!$F$30,IF($P61="3T9",'2020 GTCMHIC 3-Tier Rx Plans'!$G$30,IF($P61="3T10",'2020 GTCMHIC 3-Tier Rx Plans'!$H$30,IF($P61="3T11",'2020 GTCMHIC 3-Tier Rx Plans'!$I$30,IF($P61="3T13",'2020 GTCMHIC 3-Tier Rx Plans'!$J$30,IF($W61="ACA-P",'2020 GTCMHIC Metal Level Plans'!$C$30,IF($W61="ACA-G",'2020 GTCMHIC Metal Level Plans'!$C$35,IF($W61="ACA-S",'2020 GTCMHIC Metal Level Plans'!$C$40,IF($W61="ACA-B",'2020 GTCMHIC Metal Level Plans'!$C$45,IF($W61="MS-1",'2020 Mx Supp Plans'!$D$27,IF($W61="MS-2",'2020 Mx Supp Plans'!$F$27,IF($W61="MS-3",'2020 Mx Supp Plans'!$H$27,IF($W61="MS-4",'2020 Mx Supp Plans'!$J$27,IF($W61="MS-5",'2020 Mx Supp Plans'!$L$27,IF($W61="MS-6",'2020 Mx Supp Plans'!$N$27,0)))))))))))))))))))))</f>
        <v>134.48074905720003</v>
      </c>
      <c r="Z61" s="48">
        <f>IF($W61="ACA-P",'2020 GTCMHIC Metal Level Plans'!$D$25,IF($W61="ACA-G",'2020 GTCMHIC Metal Level Plans'!$F$25,IF($W61="ACA-S",'2020 GTCMHIC Metal Level Plans'!$H$25,IF($W61="ACA-B",'2020 GTCMHIC Metal Level Plans'!$J$25,'Premium Rate Summary - Towns'!X61+Y61))))</f>
        <v>661.16395800000009</v>
      </c>
      <c r="AA61" s="48">
        <f>IF($W61="MM1",'2020 GTCMHIC Indemnity Plans'!$D$26,IF($W61="MM2",'2020 GTCMHIC Indemnity Plans'!$F$26,IF($W61="MM3",'2020 GTCMHIC Indemnity Plans'!$H$26,IF($W61="MM5",'2020 GTCMHIC Indemnity Plans'!$J$26,IF($W61="MM6",'2020 GTCMHIC Comprehensive Plan'!$D$26,IF($W61="MM7",'2020 GTCMHIC Indemnity Plans'!$L$26,IF($W61="PPO1",'2020 GTMHIC PPO Plans'!$D$26,IF($W61="PPO2",'2020 GTMHIC PPO Plans'!$F$26,IF($W61="PPO3",'2020 GTMHIC PPO Plans'!$H$26,IF($W61="PPOT",'2020 GTMHIC PPO Plans'!$J$26,IF($W61="ACA-P",'2020 GTCMHIC Metal Level Plans'!$D$29,IF($W61="ACA-G",'2020 GTCMHIC Metal Level Plans'!$D$34,IF($W61="ACA-S",'2020 GTCMHIC Metal Level Plans'!$D$39,IF($W61="ACA-B",'2020 GTCMHIC Metal Level Plans'!$D$44,IF($W61="MS-1","n/a",IF($W61="MS-2","n/a",IF($W61="MS-3","n/a",IF($W61="MS-4","n/a",IF($W61="MS-5","n/a"," ")))))))))))))))))))</f>
        <v>1369.3873038300001</v>
      </c>
      <c r="AB61" s="48">
        <f>IF($P61="2T1",'2020 GTCMHIC 2-Tier Rx Plans'!$C$31,IF($P61="2T2",'2020 GTCMHIC 2-Tier Rx Plans'!$D$31,IF($P61="2T3",'2020 GTCMHIC 2-Tier Rx Plans'!$E$31,IF($P61="3T3",'2020 GTCMHIC 3-Tier Rx Plans'!$C$31,IF($P61="3T5a",'2020 GTCMHIC 3-Tier Rx Plans'!$D$31,IF($P61="3T6",'2020 GTCMHIC 3-Tier Rx Plans'!$E$31,IF($P61="3T7",'2020 GTCMHIC 3-Tier Rx Plans'!$F$31,IF($P61="3T9",'2020 GTCMHIC 3-Tier Rx Plans'!$G$31,IF($P61="3T10",'2020 GTCMHIC 3-Tier Rx Plans'!$H$31,IF($P61="3T11",'2020 GTCMHIC 3-Tier Rx Plans'!$I$31,IF($P61="3T13",'2020 GTCMHIC 3-Tier Rx Plans'!$J$31,IF($W61="ACA-P",'2020 GTCMHIC Metal Level Plans'!$D$30,IF($W61="ACA-G",'2020 GTCMHIC Metal Level Plans'!$D$35,IF($W61="ACA-S",'2020 GTCMHIC Metal Level Plans'!$D$40,IF($W61="ACA-B",'2020 GTCMHIC Metal Level Plans'!$D$45,IF($W61="MS-1","n/a",IF($W61="MS-2","n/a",IF($W61="MS-3","n/a",IF($W61="MS-4","n/a",IF($W61="MS-5","n/a",IF($W61="MS-6",'2020 Mx Supp Plans'!$N$27,0)))))))))))))))))))))</f>
        <v>349.65274617</v>
      </c>
      <c r="AC61" s="48">
        <f>IF($W61="ACA-P",'2020 GTCMHIC Metal Level Plans'!$D$26,IF($W61="ACA-G",'2020 GTCMHIC Metal Level Plans'!$F$26,IF($W61="ACA-S",'2020 GTCMHIC Metal Level Plans'!$H$26,IF($W61="ACA-B",'2020 GTCMHIC Metal Level Plans'!$J$26,'Premium Rate Summary - Towns'!AA61+AB61))))</f>
        <v>1719.0400500000001</v>
      </c>
      <c r="AD61" s="19"/>
    </row>
    <row r="62" spans="1:30" s="6" customFormat="1" ht="15.95" customHeight="1" x14ac:dyDescent="0.2">
      <c r="A62" s="305" t="s">
        <v>218</v>
      </c>
      <c r="B62" s="215">
        <v>27</v>
      </c>
      <c r="C62" s="146" t="s">
        <v>81</v>
      </c>
      <c r="D62" s="146" t="s">
        <v>93</v>
      </c>
      <c r="E62" s="314">
        <v>42370</v>
      </c>
      <c r="F62" s="317" t="s">
        <v>219</v>
      </c>
      <c r="G62" s="174" t="s">
        <v>85</v>
      </c>
      <c r="H62" s="174" t="s">
        <v>86</v>
      </c>
      <c r="I62" s="174" t="s">
        <v>356</v>
      </c>
      <c r="J62" s="173">
        <v>5</v>
      </c>
      <c r="K62" s="173">
        <v>35</v>
      </c>
      <c r="L62" s="173">
        <v>70</v>
      </c>
      <c r="M62" s="173">
        <v>10</v>
      </c>
      <c r="N62" s="173">
        <v>70</v>
      </c>
      <c r="O62" s="173">
        <v>140</v>
      </c>
      <c r="P62" s="173" t="s">
        <v>70</v>
      </c>
      <c r="Q62" s="176" t="s">
        <v>93</v>
      </c>
      <c r="R62" s="173" t="s">
        <v>220</v>
      </c>
      <c r="S62" s="173" t="s">
        <v>23</v>
      </c>
      <c r="T62" s="173" t="s">
        <v>23</v>
      </c>
      <c r="U62" s="173">
        <v>2000</v>
      </c>
      <c r="V62" s="173">
        <v>6000</v>
      </c>
      <c r="W62" s="176" t="s">
        <v>70</v>
      </c>
      <c r="X62" s="47">
        <f>IF($W62="MM1",'2020 GTCMHIC Indemnity Plans'!$D$25,IF($W62="MM2",'2020 GTCMHIC Indemnity Plans'!$F$25,IF($W62="MM3",'2020 GTCMHIC Indemnity Plans'!$H$25,IF($W62="MM5",'2020 GTCMHIC Indemnity Plans'!$J$25,IF($W62="MM6",'2020 GTCMHIC Comprehensive Plan'!$D$25,IF($W62="MM7",'2020 GTCMHIC Indemnity Plans'!$L$25,IF($W62="PPO1",'2020 GTMHIC PPO Plans'!$D$25,IF($W62="PPO2",'2020 GTMHIC PPO Plans'!$F$25,IF($W62="PPO3",'2020 GTMHIC PPO Plans'!$H$25,IF($W62="PPOT",'2020 GTMHIC PPO Plans'!$J$25,IF($W62="ACA-P",'2020 GTCMHIC Metal Level Plans'!$C$29,IF($W62="ACA-G",'2020 GTCMHIC Metal Level Plans'!$C$34,IF($W62="ACA-S",'2020 GTCMHIC Metal Level Plans'!$C$39,IF($W62="ACA-B",'2020 GTCMHIC Metal Level Plans'!$C$44,IF($W62="MS-1",'2020 Mx Supp Plans'!$D$26,IF($W62="MS-2",'2020 Mx Supp Plans'!$F$26,IF($W62="MS-3",'2020 Mx Supp Plans'!$H$26,IF($W62="MS-4",'2020 Mx Supp Plans'!$J$26,IF($W62="MS-5",'2020 Mx Supp Plans'!$L$26," ")))))))))))))))))))</f>
        <v>526.68320894280009</v>
      </c>
      <c r="Y62" s="47">
        <f>IF($P62="2T1",'2020 GTCMHIC 2-Tier Rx Plans'!$C$30,IF($P62="2T2",'2020 GTCMHIC 2-Tier Rx Plans'!$D$30,IF($P62="2T3",'2020 GTCMHIC 2-Tier Rx Plans'!$E$30,IF($P62="3T3",'2020 GTCMHIC 3-Tier Rx Plans'!$C$30,IF($P62="3T5a",'2020 GTCMHIC 3-Tier Rx Plans'!$D$30,IF($P62="3T6",'2020 GTCMHIC 3-Tier Rx Plans'!$E$30,IF($P62="3T7",'2020 GTCMHIC 3-Tier Rx Plans'!$F$30,IF($P62="3T9",'2020 GTCMHIC 3-Tier Rx Plans'!$G$30,IF($P62="3T10",'2020 GTCMHIC 3-Tier Rx Plans'!$H$30,IF($P62="3T11",'2020 GTCMHIC 3-Tier Rx Plans'!$I$30,IF($P62="3T13",'2020 GTCMHIC 3-Tier Rx Plans'!$J$30,IF($W62="ACA-P",'2020 GTCMHIC Metal Level Plans'!$C$30,IF($W62="ACA-G",'2020 GTCMHIC Metal Level Plans'!$C$35,IF($W62="ACA-S",'2020 GTCMHIC Metal Level Plans'!$C$40,IF($W62="ACA-B",'2020 GTCMHIC Metal Level Plans'!$C$45,IF($W62="MS-1",'2020 Mx Supp Plans'!$D$27,IF($W62="MS-2",'2020 Mx Supp Plans'!$F$27,IF($W62="MS-3",'2020 Mx Supp Plans'!$H$27,IF($W62="MS-4",'2020 Mx Supp Plans'!$J$27,IF($W62="MS-5",'2020 Mx Supp Plans'!$L$27,IF($W62="MS-6",'2020 Mx Supp Plans'!$N$27,0)))))))))))))))))))))</f>
        <v>134.48074905720003</v>
      </c>
      <c r="Z62" s="47">
        <f>IF($W62="ACA-P",'2020 GTCMHIC Metal Level Plans'!$D$25,IF($W62="ACA-G",'2020 GTCMHIC Metal Level Plans'!$F$25,IF($W62="ACA-S",'2020 GTCMHIC Metal Level Plans'!$H$25,IF($W62="ACA-B",'2020 GTCMHIC Metal Level Plans'!$J$25,'Premium Rate Summary - Towns'!X62+Y62))))</f>
        <v>661.16395800000009</v>
      </c>
      <c r="AA62" s="47">
        <f>IF($W62="MM1",'2020 GTCMHIC Indemnity Plans'!$D$26,IF($W62="MM2",'2020 GTCMHIC Indemnity Plans'!$F$26,IF($W62="MM3",'2020 GTCMHIC Indemnity Plans'!$H$26,IF($W62="MM5",'2020 GTCMHIC Indemnity Plans'!$J$26,IF($W62="MM6",'2020 GTCMHIC Comprehensive Plan'!$D$26,IF($W62="MM7",'2020 GTCMHIC Indemnity Plans'!$L$26,IF($W62="PPO1",'2020 GTMHIC PPO Plans'!$D$26,IF($W62="PPO2",'2020 GTMHIC PPO Plans'!$F$26,IF($W62="PPO3",'2020 GTMHIC PPO Plans'!$H$26,IF($W62="PPOT",'2020 GTMHIC PPO Plans'!$J$26,IF($W62="ACA-P",'2020 GTCMHIC Metal Level Plans'!$D$29,IF($W62="ACA-G",'2020 GTCMHIC Metal Level Plans'!$D$34,IF($W62="ACA-S",'2020 GTCMHIC Metal Level Plans'!$D$39,IF($W62="ACA-B",'2020 GTCMHIC Metal Level Plans'!$D$44,IF($W62="MS-1","n/a",IF($W62="MS-2","n/a",IF($W62="MS-3","n/a",IF($W62="MS-4","n/a",IF($W62="MS-5","n/a"," ")))))))))))))))))))</f>
        <v>1369.3873038300001</v>
      </c>
      <c r="AB62" s="47">
        <f>IF($P62="2T1",'2020 GTCMHIC 2-Tier Rx Plans'!$C$31,IF($P62="2T2",'2020 GTCMHIC 2-Tier Rx Plans'!$D$31,IF($P62="2T3",'2020 GTCMHIC 2-Tier Rx Plans'!$E$31,IF($P62="3T3",'2020 GTCMHIC 3-Tier Rx Plans'!$C$31,IF($P62="3T5a",'2020 GTCMHIC 3-Tier Rx Plans'!$D$31,IF($P62="3T6",'2020 GTCMHIC 3-Tier Rx Plans'!$E$31,IF($P62="3T7",'2020 GTCMHIC 3-Tier Rx Plans'!$F$31,IF($P62="3T9",'2020 GTCMHIC 3-Tier Rx Plans'!$G$31,IF($P62="3T10",'2020 GTCMHIC 3-Tier Rx Plans'!$H$31,IF($P62="3T11",'2020 GTCMHIC 3-Tier Rx Plans'!$I$31,IF($P62="3T13",'2020 GTCMHIC 3-Tier Rx Plans'!$J$31,IF($W62="ACA-P",'2020 GTCMHIC Metal Level Plans'!$D$30,IF($W62="ACA-G",'2020 GTCMHIC Metal Level Plans'!$D$35,IF($W62="ACA-S",'2020 GTCMHIC Metal Level Plans'!$D$40,IF($W62="ACA-B",'2020 GTCMHIC Metal Level Plans'!$D$45,IF($W62="MS-1","n/a",IF($W62="MS-2","n/a",IF($W62="MS-3","n/a",IF($W62="MS-4","n/a",IF($W62="MS-5","n/a",IF($W62="MS-6",'2020 Mx Supp Plans'!$N$27,0)))))))))))))))))))))</f>
        <v>349.65274617</v>
      </c>
      <c r="AC62" s="47">
        <f>IF($W62="ACA-P",'2020 GTCMHIC Metal Level Plans'!$D$26,IF($W62="ACA-G",'2020 GTCMHIC Metal Level Plans'!$F$26,IF($W62="ACA-S",'2020 GTCMHIC Metal Level Plans'!$H$26,IF($W62="ACA-B",'2020 GTCMHIC Metal Level Plans'!$J$26,'Premium Rate Summary - Towns'!AA62+AB62))))</f>
        <v>1719.0400500000001</v>
      </c>
      <c r="AD62" s="19"/>
    </row>
    <row r="63" spans="1:30" s="6" customFormat="1" ht="15.95" customHeight="1" x14ac:dyDescent="0.2">
      <c r="A63" s="305"/>
      <c r="B63" s="215"/>
      <c r="C63" s="146" t="s">
        <v>82</v>
      </c>
      <c r="D63" s="146" t="s">
        <v>93</v>
      </c>
      <c r="E63" s="314"/>
      <c r="F63" s="317"/>
      <c r="G63" s="174" t="s">
        <v>87</v>
      </c>
      <c r="H63" s="174" t="s">
        <v>95</v>
      </c>
      <c r="I63" s="174" t="s">
        <v>356</v>
      </c>
      <c r="J63" s="173">
        <v>5</v>
      </c>
      <c r="K63" s="173">
        <v>35</v>
      </c>
      <c r="L63" s="173">
        <v>70</v>
      </c>
      <c r="M63" s="173">
        <v>10</v>
      </c>
      <c r="N63" s="173">
        <v>70</v>
      </c>
      <c r="O63" s="173">
        <v>140</v>
      </c>
      <c r="P63" s="173" t="s">
        <v>70</v>
      </c>
      <c r="Q63" s="176" t="s">
        <v>93</v>
      </c>
      <c r="R63" s="173" t="s">
        <v>220</v>
      </c>
      <c r="S63" s="173" t="s">
        <v>23</v>
      </c>
      <c r="T63" s="173" t="s">
        <v>23</v>
      </c>
      <c r="U63" s="173">
        <v>2000</v>
      </c>
      <c r="V63" s="173">
        <v>6000</v>
      </c>
      <c r="W63" s="176" t="s">
        <v>70</v>
      </c>
      <c r="X63" s="47">
        <f>IF($W63="MM1",'2020 GTCMHIC Indemnity Plans'!$D$25,IF($W63="MM2",'2020 GTCMHIC Indemnity Plans'!$F$25,IF($W63="MM3",'2020 GTCMHIC Indemnity Plans'!$H$25,IF($W63="MM5",'2020 GTCMHIC Indemnity Plans'!$J$25,IF($W63="MM6",'2020 GTCMHIC Comprehensive Plan'!$D$25,IF($W63="MM7",'2020 GTCMHIC Indemnity Plans'!$L$25,IF($W63="PPO1",'2020 GTMHIC PPO Plans'!$D$25,IF($W63="PPO2",'2020 GTMHIC PPO Plans'!$F$25,IF($W63="PPO3",'2020 GTMHIC PPO Plans'!$H$25,IF($W63="PPOT",'2020 GTMHIC PPO Plans'!$J$25,IF($W63="ACA-P",'2020 GTCMHIC Metal Level Plans'!$C$29,IF($W63="ACA-G",'2020 GTCMHIC Metal Level Plans'!$C$34,IF($W63="ACA-S",'2020 GTCMHIC Metal Level Plans'!$C$39,IF($W63="ACA-B",'2020 GTCMHIC Metal Level Plans'!$C$44,IF($W63="MS-1",'2020 Mx Supp Plans'!$D$26,IF($W63="MS-2",'2020 Mx Supp Plans'!$F$26,IF($W63="MS-3",'2020 Mx Supp Plans'!$H$26,IF($W63="MS-4",'2020 Mx Supp Plans'!$J$26,IF($W63="MS-5",'2020 Mx Supp Plans'!$L$26," ")))))))))))))))))))</f>
        <v>526.68320894280009</v>
      </c>
      <c r="Y63" s="47">
        <f>IF($P63="2T1",'2020 GTCMHIC 2-Tier Rx Plans'!$C$30,IF($P63="2T2",'2020 GTCMHIC 2-Tier Rx Plans'!$D$30,IF($P63="2T3",'2020 GTCMHIC 2-Tier Rx Plans'!$E$30,IF($P63="3T3",'2020 GTCMHIC 3-Tier Rx Plans'!$C$30,IF($P63="3T5a",'2020 GTCMHIC 3-Tier Rx Plans'!$D$30,IF($P63="3T6",'2020 GTCMHIC 3-Tier Rx Plans'!$E$30,IF($P63="3T7",'2020 GTCMHIC 3-Tier Rx Plans'!$F$30,IF($P63="3T9",'2020 GTCMHIC 3-Tier Rx Plans'!$G$30,IF($P63="3T10",'2020 GTCMHIC 3-Tier Rx Plans'!$H$30,IF($P63="3T11",'2020 GTCMHIC 3-Tier Rx Plans'!$I$30,IF($P63="3T13",'2020 GTCMHIC 3-Tier Rx Plans'!$J$30,IF($W63="ACA-P",'2020 GTCMHIC Metal Level Plans'!$C$30,IF($W63="ACA-G",'2020 GTCMHIC Metal Level Plans'!$C$35,IF($W63="ACA-S",'2020 GTCMHIC Metal Level Plans'!$C$40,IF($W63="ACA-B",'2020 GTCMHIC Metal Level Plans'!$C$45,IF($W63="MS-1",'2020 Mx Supp Plans'!$D$27,IF($W63="MS-2",'2020 Mx Supp Plans'!$F$27,IF($W63="MS-3",'2020 Mx Supp Plans'!$H$27,IF($W63="MS-4",'2020 Mx Supp Plans'!$J$27,IF($W63="MS-5",'2020 Mx Supp Plans'!$L$27,IF($W63="MS-6",'2020 Mx Supp Plans'!$N$27,0)))))))))))))))))))))</f>
        <v>134.48074905720003</v>
      </c>
      <c r="Z63" s="47">
        <f>IF($W63="ACA-P",'2020 GTCMHIC Metal Level Plans'!$D$25,IF($W63="ACA-G",'2020 GTCMHIC Metal Level Plans'!$F$25,IF($W63="ACA-S",'2020 GTCMHIC Metal Level Plans'!$H$25,IF($W63="ACA-B",'2020 GTCMHIC Metal Level Plans'!$J$25,'Premium Rate Summary - Towns'!X63+Y63))))</f>
        <v>661.16395800000009</v>
      </c>
      <c r="AA63" s="47">
        <f>IF($W63="MM1",'2020 GTCMHIC Indemnity Plans'!$D$26,IF($W63="MM2",'2020 GTCMHIC Indemnity Plans'!$F$26,IF($W63="MM3",'2020 GTCMHIC Indemnity Plans'!$H$26,IF($W63="MM5",'2020 GTCMHIC Indemnity Plans'!$J$26,IF($W63="MM6",'2020 GTCMHIC Comprehensive Plan'!$D$26,IF($W63="MM7",'2020 GTCMHIC Indemnity Plans'!$L$26,IF($W63="PPO1",'2020 GTMHIC PPO Plans'!$D$26,IF($W63="PPO2",'2020 GTMHIC PPO Plans'!$F$26,IF($W63="PPO3",'2020 GTMHIC PPO Plans'!$H$26,IF($W63="PPOT",'2020 GTMHIC PPO Plans'!$J$26,IF($W63="ACA-P",'2020 GTCMHIC Metal Level Plans'!$D$29,IF($W63="ACA-G",'2020 GTCMHIC Metal Level Plans'!$D$34,IF($W63="ACA-S",'2020 GTCMHIC Metal Level Plans'!$D$39,IF($W63="ACA-B",'2020 GTCMHIC Metal Level Plans'!$D$44,IF($W63="MS-1","n/a",IF($W63="MS-2","n/a",IF($W63="MS-3","n/a",IF($W63="MS-4","n/a",IF($W63="MS-5","n/a"," ")))))))))))))))))))</f>
        <v>1369.3873038300001</v>
      </c>
      <c r="AB63" s="47">
        <f>IF($P63="2T1",'2020 GTCMHIC 2-Tier Rx Plans'!$C$31,IF($P63="2T2",'2020 GTCMHIC 2-Tier Rx Plans'!$D$31,IF($P63="2T3",'2020 GTCMHIC 2-Tier Rx Plans'!$E$31,IF($P63="3T3",'2020 GTCMHIC 3-Tier Rx Plans'!$C$31,IF($P63="3T5a",'2020 GTCMHIC 3-Tier Rx Plans'!$D$31,IF($P63="3T6",'2020 GTCMHIC 3-Tier Rx Plans'!$E$31,IF($P63="3T7",'2020 GTCMHIC 3-Tier Rx Plans'!$F$31,IF($P63="3T9",'2020 GTCMHIC 3-Tier Rx Plans'!$G$31,IF($P63="3T10",'2020 GTCMHIC 3-Tier Rx Plans'!$H$31,IF($P63="3T11",'2020 GTCMHIC 3-Tier Rx Plans'!$I$31,IF($P63="3T13",'2020 GTCMHIC 3-Tier Rx Plans'!$J$31,IF($W63="ACA-P",'2020 GTCMHIC Metal Level Plans'!$D$30,IF($W63="ACA-G",'2020 GTCMHIC Metal Level Plans'!$D$35,IF($W63="ACA-S",'2020 GTCMHIC Metal Level Plans'!$D$40,IF($W63="ACA-B",'2020 GTCMHIC Metal Level Plans'!$D$45,IF($W63="MS-1","n/a",IF($W63="MS-2","n/a",IF($W63="MS-3","n/a",IF($W63="MS-4","n/a",IF($W63="MS-5","n/a",IF($W63="MS-6",'2020 Mx Supp Plans'!$N$27,0)))))))))))))))))))))</f>
        <v>349.65274617</v>
      </c>
      <c r="AC63" s="47">
        <f>IF($W63="ACA-P",'2020 GTCMHIC Metal Level Plans'!$D$26,IF($W63="ACA-G",'2020 GTCMHIC Metal Level Plans'!$F$26,IF($W63="ACA-S",'2020 GTCMHIC Metal Level Plans'!$H$26,IF($W63="ACA-B",'2020 GTCMHIC Metal Level Plans'!$J$26,'Premium Rate Summary - Towns'!AA63+AB63))))</f>
        <v>1719.0400500000001</v>
      </c>
      <c r="AD63" s="19"/>
    </row>
    <row r="64" spans="1:30" s="6" customFormat="1" ht="15.95" customHeight="1" x14ac:dyDescent="0.2">
      <c r="A64" s="300" t="s">
        <v>18</v>
      </c>
      <c r="B64" s="328">
        <v>28</v>
      </c>
      <c r="C64" s="155" t="s">
        <v>81</v>
      </c>
      <c r="D64" s="155" t="s">
        <v>245</v>
      </c>
      <c r="E64" s="316">
        <v>40544</v>
      </c>
      <c r="F64" s="295" t="s">
        <v>111</v>
      </c>
      <c r="G64" s="175" t="s">
        <v>85</v>
      </c>
      <c r="H64" s="175" t="s">
        <v>86</v>
      </c>
      <c r="I64" s="175" t="s">
        <v>353</v>
      </c>
      <c r="J64" s="12">
        <v>5</v>
      </c>
      <c r="K64" s="12">
        <v>35</v>
      </c>
      <c r="L64" s="12">
        <v>70</v>
      </c>
      <c r="M64" s="12">
        <v>10</v>
      </c>
      <c r="N64" s="12">
        <v>70</v>
      </c>
      <c r="O64" s="12">
        <v>140</v>
      </c>
      <c r="P64" s="12" t="s">
        <v>208</v>
      </c>
      <c r="Q64" s="177" t="s">
        <v>245</v>
      </c>
      <c r="R64" s="44">
        <v>0.2</v>
      </c>
      <c r="S64" s="12">
        <v>1400</v>
      </c>
      <c r="T64" s="12">
        <v>2800</v>
      </c>
      <c r="U64" s="12">
        <v>3000</v>
      </c>
      <c r="V64" s="12">
        <v>6000</v>
      </c>
      <c r="W64" s="177" t="s">
        <v>208</v>
      </c>
      <c r="X64" s="48">
        <f>IF($W64="MM1",'2020 GTCMHIC Indemnity Plans'!$D$25,IF($W64="MM2",'2020 GTCMHIC Indemnity Plans'!$F$25,IF($W64="MM3",'2020 GTCMHIC Indemnity Plans'!$H$25,IF($W64="MM5",'2020 GTCMHIC Indemnity Plans'!$J$25,IF($W64="MM6",'2020 GTCMHIC Comprehensive Plan'!$D$25,IF($W64="MM7",'2020 GTCMHIC Indemnity Plans'!$L$25,IF($W64="PPO1",'2020 GTMHIC PPO Plans'!$D$25,IF($W64="PPO2",'2020 GTMHIC PPO Plans'!$F$25,IF($W64="PPO3",'2020 GTMHIC PPO Plans'!$H$25,IF($W64="PPOT",'2020 GTMHIC PPO Plans'!$J$25,IF($W64="ACA-P",'2020 GTCMHIC Metal Level Plans'!$C$29,IF($W64="ACA-G",'2020 GTCMHIC Metal Level Plans'!$C$34,IF($W64="ACA-S",'2020 GTCMHIC Metal Level Plans'!$C$39,IF($W64="ACA-B",'2020 GTCMHIC Metal Level Plans'!$C$44,IF($W64="MS-1",'2020 Mx Supp Plans'!$D$26,IF($W64="MS-2",'2020 Mx Supp Plans'!$F$26,IF($W64="MS-3",'2020 Mx Supp Plans'!$H$26,IF($W64="MS-4",'2020 Mx Supp Plans'!$J$26,IF($W64="MS-5",'2020 Mx Supp Plans'!$L$26," ")))))))))))))))))))</f>
        <v>455.45974113965275</v>
      </c>
      <c r="Y64" s="48">
        <f>IF($P64="2T1",'2020 GTCMHIC 2-Tier Rx Plans'!$C$30,IF($P64="2T2",'2020 GTCMHIC 2-Tier Rx Plans'!$D$30,IF($P64="2T3",'2020 GTCMHIC 2-Tier Rx Plans'!$E$30,IF($P64="3T3",'2020 GTCMHIC 3-Tier Rx Plans'!$C$30,IF($P64="3T5a",'2020 GTCMHIC 3-Tier Rx Plans'!$D$30,IF($P64="3T6",'2020 GTCMHIC 3-Tier Rx Plans'!$E$30,IF($P64="3T7",'2020 GTCMHIC 3-Tier Rx Plans'!$F$30,IF($P64="3T9",'2020 GTCMHIC 3-Tier Rx Plans'!$G$30,IF($P64="3T10",'2020 GTCMHIC 3-Tier Rx Plans'!$H$30,IF($P64="3T11",'2020 GTCMHIC 3-Tier Rx Plans'!$I$30,IF($P64="3T13",'2020 GTCMHIC 3-Tier Rx Plans'!$J$30,IF($W64="ACA-P",'2020 GTCMHIC Metal Level Plans'!$C$30,IF($W64="ACA-G",'2020 GTCMHIC Metal Level Plans'!$C$35,IF($W64="ACA-S",'2020 GTCMHIC Metal Level Plans'!$C$40,IF($W64="ACA-B",'2020 GTCMHIC Metal Level Plans'!$C$45,IF($W64="MS-1",'2020 Mx Supp Plans'!$D$27,IF($W64="MS-2",'2020 Mx Supp Plans'!$F$27,IF($W64="MS-3",'2020 Mx Supp Plans'!$H$27,IF($W64="MS-4",'2020 Mx Supp Plans'!$J$27,IF($W64="MS-5",'2020 Mx Supp Plans'!$L$27,IF($W64="MS-6",'2020 Mx Supp Plans'!$N$27,0)))))))))))))))))))))</f>
        <v>116.2948924777873</v>
      </c>
      <c r="Z64" s="48">
        <f>IF($W64="ACA-P",'2020 GTCMHIC Metal Level Plans'!$D$25,IF($W64="ACA-G",'2020 GTCMHIC Metal Level Plans'!$F$25,IF($W64="ACA-S",'2020 GTCMHIC Metal Level Plans'!$H$25,IF($W64="ACA-B",'2020 GTCMHIC Metal Level Plans'!$J$25,'Premium Rate Summary - Towns'!X64+Y64))))</f>
        <v>571.75463361744005</v>
      </c>
      <c r="AA64" s="48">
        <f>IF($W64="MM1",'2020 GTCMHIC Indemnity Plans'!$D$26,IF($W64="MM2",'2020 GTCMHIC Indemnity Plans'!$F$26,IF($W64="MM3",'2020 GTCMHIC Indemnity Plans'!$H$26,IF($W64="MM5",'2020 GTCMHIC Indemnity Plans'!$J$26,IF($W64="MM6",'2020 GTCMHIC Comprehensive Plan'!$D$26,IF($W64="MM7",'2020 GTCMHIC Indemnity Plans'!$L$26,IF($W64="PPO1",'2020 GTMHIC PPO Plans'!$D$26,IF($W64="PPO2",'2020 GTMHIC PPO Plans'!$F$26,IF($W64="PPO3",'2020 GTMHIC PPO Plans'!$H$26,IF($W64="PPOT",'2020 GTMHIC PPO Plans'!$J$26,IF($W64="ACA-P",'2020 GTCMHIC Metal Level Plans'!$D$29,IF($W64="ACA-G",'2020 GTCMHIC Metal Level Plans'!$D$34,IF($W64="ACA-S",'2020 GTCMHIC Metal Level Plans'!$D$39,IF($W64="ACA-B",'2020 GTCMHIC Metal Level Plans'!$D$44,IF($W64="MS-1","n/a",IF($W64="MS-2","n/a",IF($W64="MS-3","n/a",IF($W64="MS-4","n/a",IF($W64="MS-5","n/a"," ")))))))))))))))))))</f>
        <v>1184.1917006190924</v>
      </c>
      <c r="AB64" s="48">
        <f>IF($P64="2T1",'2020 GTCMHIC 2-Tier Rx Plans'!$C$31,IF($P64="2T2",'2020 GTCMHIC 2-Tier Rx Plans'!$D$31,IF($P64="2T3",'2020 GTCMHIC 2-Tier Rx Plans'!$E$31,IF($P64="3T3",'2020 GTCMHIC 3-Tier Rx Plans'!$C$31,IF($P64="3T5a",'2020 GTCMHIC 3-Tier Rx Plans'!$D$31,IF($P64="3T6",'2020 GTCMHIC 3-Tier Rx Plans'!$E$31,IF($P64="3T7",'2020 GTCMHIC 3-Tier Rx Plans'!$F$31,IF($P64="3T9",'2020 GTCMHIC 3-Tier Rx Plans'!$G$31,IF($P64="3T10",'2020 GTCMHIC 3-Tier Rx Plans'!$H$31,IF($P64="3T11",'2020 GTCMHIC 3-Tier Rx Plans'!$I$31,IF($P64="3T13",'2020 GTCMHIC 3-Tier Rx Plans'!$J$31,IF($W64="ACA-P",'2020 GTCMHIC Metal Level Plans'!$D$30,IF($W64="ACA-G",'2020 GTCMHIC Metal Level Plans'!$D$35,IF($W64="ACA-S",'2020 GTCMHIC Metal Level Plans'!$D$40,IF($W64="ACA-B",'2020 GTCMHIC Metal Level Plans'!$D$45,IF($W64="MS-1","n/a",IF($W64="MS-2","n/a",IF($W64="MS-3","n/a",IF($W64="MS-4","n/a",IF($W64="MS-5","n/a",IF($W64="MS-6",'2020 Mx Supp Plans'!$N$27,0)))))))))))))))))))))</f>
        <v>302.36579450906777</v>
      </c>
      <c r="AC64" s="48">
        <f>IF($W64="ACA-P",'2020 GTCMHIC Metal Level Plans'!$D$26,IF($W64="ACA-G",'2020 GTCMHIC Metal Level Plans'!$F$26,IF($W64="ACA-S",'2020 GTCMHIC Metal Level Plans'!$H$26,IF($W64="ACA-B",'2020 GTCMHIC Metal Level Plans'!$J$26,'Premium Rate Summary - Towns'!AA64+AB64))))</f>
        <v>1486.5574951281601</v>
      </c>
      <c r="AD64" s="19"/>
    </row>
    <row r="65" spans="1:30" s="6" customFormat="1" ht="15.95" customHeight="1" x14ac:dyDescent="0.2">
      <c r="A65" s="300"/>
      <c r="B65" s="328"/>
      <c r="C65" s="155" t="s">
        <v>82</v>
      </c>
      <c r="D65" s="155" t="s">
        <v>245</v>
      </c>
      <c r="E65" s="316"/>
      <c r="F65" s="295"/>
      <c r="G65" s="175" t="s">
        <v>87</v>
      </c>
      <c r="H65" s="175" t="s">
        <v>95</v>
      </c>
      <c r="I65" s="175" t="s">
        <v>353</v>
      </c>
      <c r="J65" s="12">
        <v>5</v>
      </c>
      <c r="K65" s="12">
        <v>35</v>
      </c>
      <c r="L65" s="12">
        <v>70</v>
      </c>
      <c r="M65" s="12">
        <v>10</v>
      </c>
      <c r="N65" s="12">
        <v>70</v>
      </c>
      <c r="O65" s="12">
        <v>140</v>
      </c>
      <c r="P65" s="12" t="s">
        <v>208</v>
      </c>
      <c r="Q65" s="177" t="s">
        <v>245</v>
      </c>
      <c r="R65" s="44">
        <v>0.2</v>
      </c>
      <c r="S65" s="12">
        <v>1400</v>
      </c>
      <c r="T65" s="12">
        <v>2800</v>
      </c>
      <c r="U65" s="12">
        <v>3000</v>
      </c>
      <c r="V65" s="12">
        <v>6000</v>
      </c>
      <c r="W65" s="177" t="s">
        <v>208</v>
      </c>
      <c r="X65" s="48">
        <f>IF($W65="MM1",'2020 GTCMHIC Indemnity Plans'!$D$25,IF($W65="MM2",'2020 GTCMHIC Indemnity Plans'!$F$25,IF($W65="MM3",'2020 GTCMHIC Indemnity Plans'!$H$25,IF($W65="MM5",'2020 GTCMHIC Indemnity Plans'!$J$25,IF($W65="MM6",'2020 GTCMHIC Comprehensive Plan'!$D$25,IF($W65="MM7",'2020 GTCMHIC Indemnity Plans'!$L$25,IF($W65="PPO1",'2020 GTMHIC PPO Plans'!$D$25,IF($W65="PPO2",'2020 GTMHIC PPO Plans'!$F$25,IF($W65="PPO3",'2020 GTMHIC PPO Plans'!$H$25,IF($W65="PPOT",'2020 GTMHIC PPO Plans'!$J$25,IF($W65="ACA-P",'2020 GTCMHIC Metal Level Plans'!$C$29,IF($W65="ACA-G",'2020 GTCMHIC Metal Level Plans'!$C$34,IF($W65="ACA-S",'2020 GTCMHIC Metal Level Plans'!$C$39,IF($W65="ACA-B",'2020 GTCMHIC Metal Level Plans'!$C$44,IF($W65="MS-1",'2020 Mx Supp Plans'!$D$26,IF($W65="MS-2",'2020 Mx Supp Plans'!$F$26,IF($W65="MS-3",'2020 Mx Supp Plans'!$H$26,IF($W65="MS-4",'2020 Mx Supp Plans'!$J$26,IF($W65="MS-5",'2020 Mx Supp Plans'!$L$26," ")))))))))))))))))))</f>
        <v>455.45974113965275</v>
      </c>
      <c r="Y65" s="48">
        <f>IF($P65="2T1",'2020 GTCMHIC 2-Tier Rx Plans'!$C$30,IF($P65="2T2",'2020 GTCMHIC 2-Tier Rx Plans'!$D$30,IF($P65="2T3",'2020 GTCMHIC 2-Tier Rx Plans'!$E$30,IF($P65="3T3",'2020 GTCMHIC 3-Tier Rx Plans'!$C$30,IF($P65="3T5a",'2020 GTCMHIC 3-Tier Rx Plans'!$D$30,IF($P65="3T6",'2020 GTCMHIC 3-Tier Rx Plans'!$E$30,IF($P65="3T7",'2020 GTCMHIC 3-Tier Rx Plans'!$F$30,IF($P65="3T9",'2020 GTCMHIC 3-Tier Rx Plans'!$G$30,IF($P65="3T10",'2020 GTCMHIC 3-Tier Rx Plans'!$H$30,IF($P65="3T11",'2020 GTCMHIC 3-Tier Rx Plans'!$I$30,IF($P65="3T13",'2020 GTCMHIC 3-Tier Rx Plans'!$J$30,IF($W65="ACA-P",'2020 GTCMHIC Metal Level Plans'!$C$30,IF($W65="ACA-G",'2020 GTCMHIC Metal Level Plans'!$C$35,IF($W65="ACA-S",'2020 GTCMHIC Metal Level Plans'!$C$40,IF($W65="ACA-B",'2020 GTCMHIC Metal Level Plans'!$C$45,IF($W65="MS-1",'2020 Mx Supp Plans'!$D$27,IF($W65="MS-2",'2020 Mx Supp Plans'!$F$27,IF($W65="MS-3",'2020 Mx Supp Plans'!$H$27,IF($W65="MS-4",'2020 Mx Supp Plans'!$J$27,IF($W65="MS-5",'2020 Mx Supp Plans'!$L$27,IF($W65="MS-6",'2020 Mx Supp Plans'!$N$27,0)))))))))))))))))))))</f>
        <v>116.2948924777873</v>
      </c>
      <c r="Z65" s="48">
        <f>IF($W65="ACA-P",'2020 GTCMHIC Metal Level Plans'!$D$25,IF($W65="ACA-G",'2020 GTCMHIC Metal Level Plans'!$F$25,IF($W65="ACA-S",'2020 GTCMHIC Metal Level Plans'!$H$25,IF($W65="ACA-B",'2020 GTCMHIC Metal Level Plans'!$J$25,'Premium Rate Summary - Towns'!X65+Y65))))</f>
        <v>571.75463361744005</v>
      </c>
      <c r="AA65" s="48">
        <f>IF($W65="MM1",'2020 GTCMHIC Indemnity Plans'!$D$26,IF($W65="MM2",'2020 GTCMHIC Indemnity Plans'!$F$26,IF($W65="MM3",'2020 GTCMHIC Indemnity Plans'!$H$26,IF($W65="MM5",'2020 GTCMHIC Indemnity Plans'!$J$26,IF($W65="MM6",'2020 GTCMHIC Comprehensive Plan'!$D$26,IF($W65="MM7",'2020 GTCMHIC Indemnity Plans'!$L$26,IF($W65="PPO1",'2020 GTMHIC PPO Plans'!$D$26,IF($W65="PPO2",'2020 GTMHIC PPO Plans'!$F$26,IF($W65="PPO3",'2020 GTMHIC PPO Plans'!$H$26,IF($W65="PPOT",'2020 GTMHIC PPO Plans'!$J$26,IF($W65="ACA-P",'2020 GTCMHIC Metal Level Plans'!$D$29,IF($W65="ACA-G",'2020 GTCMHIC Metal Level Plans'!$D$34,IF($W65="ACA-S",'2020 GTCMHIC Metal Level Plans'!$D$39,IF($W65="ACA-B",'2020 GTCMHIC Metal Level Plans'!$D$44,IF($W65="MS-1","n/a",IF($W65="MS-2","n/a",IF($W65="MS-3","n/a",IF($W65="MS-4","n/a",IF($W65="MS-5","n/a"," ")))))))))))))))))))</f>
        <v>1184.1917006190924</v>
      </c>
      <c r="AB65" s="48">
        <f>IF($P65="2T1",'2020 GTCMHIC 2-Tier Rx Plans'!$C$31,IF($P65="2T2",'2020 GTCMHIC 2-Tier Rx Plans'!$D$31,IF($P65="2T3",'2020 GTCMHIC 2-Tier Rx Plans'!$E$31,IF($P65="3T3",'2020 GTCMHIC 3-Tier Rx Plans'!$C$31,IF($P65="3T5a",'2020 GTCMHIC 3-Tier Rx Plans'!$D$31,IF($P65="3T6",'2020 GTCMHIC 3-Tier Rx Plans'!$E$31,IF($P65="3T7",'2020 GTCMHIC 3-Tier Rx Plans'!$F$31,IF($P65="3T9",'2020 GTCMHIC 3-Tier Rx Plans'!$G$31,IF($P65="3T10",'2020 GTCMHIC 3-Tier Rx Plans'!$H$31,IF($P65="3T11",'2020 GTCMHIC 3-Tier Rx Plans'!$I$31,IF($P65="3T13",'2020 GTCMHIC 3-Tier Rx Plans'!$J$31,IF($W65="ACA-P",'2020 GTCMHIC Metal Level Plans'!$D$30,IF($W65="ACA-G",'2020 GTCMHIC Metal Level Plans'!$D$35,IF($W65="ACA-S",'2020 GTCMHIC Metal Level Plans'!$D$40,IF($W65="ACA-B",'2020 GTCMHIC Metal Level Plans'!$D$45,IF($W65="MS-1","n/a",IF($W65="MS-2","n/a",IF($W65="MS-3","n/a",IF($W65="MS-4","n/a",IF($W65="MS-5","n/a",IF($W65="MS-6",'2020 Mx Supp Plans'!$N$27,0)))))))))))))))))))))</f>
        <v>302.36579450906777</v>
      </c>
      <c r="AC65" s="48">
        <f>IF($W65="ACA-P",'2020 GTCMHIC Metal Level Plans'!$D$26,IF($W65="ACA-G",'2020 GTCMHIC Metal Level Plans'!$F$26,IF($W65="ACA-S",'2020 GTCMHIC Metal Level Plans'!$H$26,IF($W65="ACA-B",'2020 GTCMHIC Metal Level Plans'!$J$26,'Premium Rate Summary - Towns'!AA65+AB65))))</f>
        <v>1486.5574951281601</v>
      </c>
      <c r="AD65" s="19"/>
    </row>
    <row r="66" spans="1:30" s="6" customFormat="1" ht="15.95" customHeight="1" x14ac:dyDescent="0.2">
      <c r="A66" s="305" t="s">
        <v>221</v>
      </c>
      <c r="B66" s="215">
        <v>29</v>
      </c>
      <c r="C66" s="146" t="s">
        <v>81</v>
      </c>
      <c r="D66" s="146" t="s">
        <v>93</v>
      </c>
      <c r="E66" s="314">
        <v>42370</v>
      </c>
      <c r="F66" s="317" t="s">
        <v>222</v>
      </c>
      <c r="G66" s="174" t="s">
        <v>85</v>
      </c>
      <c r="H66" s="174" t="s">
        <v>86</v>
      </c>
      <c r="I66" s="174" t="s">
        <v>356</v>
      </c>
      <c r="J66" s="173">
        <v>5</v>
      </c>
      <c r="K66" s="173">
        <v>35</v>
      </c>
      <c r="L66" s="173">
        <v>70</v>
      </c>
      <c r="M66" s="173">
        <v>10</v>
      </c>
      <c r="N66" s="173">
        <v>70</v>
      </c>
      <c r="O66" s="173">
        <v>140</v>
      </c>
      <c r="P66" s="173" t="s">
        <v>70</v>
      </c>
      <c r="Q66" s="176" t="s">
        <v>93</v>
      </c>
      <c r="R66" s="173" t="s">
        <v>220</v>
      </c>
      <c r="S66" s="173" t="s">
        <v>23</v>
      </c>
      <c r="T66" s="173" t="s">
        <v>23</v>
      </c>
      <c r="U66" s="173">
        <v>2000</v>
      </c>
      <c r="V66" s="173">
        <v>6000</v>
      </c>
      <c r="W66" s="176" t="s">
        <v>70</v>
      </c>
      <c r="X66" s="47">
        <f>IF($W66="MM1",'2020 GTCMHIC Indemnity Plans'!$D$25,IF($W66="MM2",'2020 GTCMHIC Indemnity Plans'!$F$25,IF($W66="MM3",'2020 GTCMHIC Indemnity Plans'!$H$25,IF($W66="MM5",'2020 GTCMHIC Indemnity Plans'!$J$25,IF($W66="MM6",'2020 GTCMHIC Comprehensive Plan'!$D$25,IF($W66="MM7",'2020 GTCMHIC Indemnity Plans'!$L$25,IF($W66="PPO1",'2020 GTMHIC PPO Plans'!$D$25,IF($W66="PPO2",'2020 GTMHIC PPO Plans'!$F$25,IF($W66="PPO3",'2020 GTMHIC PPO Plans'!$H$25,IF($W66="PPOT",'2020 GTMHIC PPO Plans'!$J$25,IF($W66="ACA-P",'2020 GTCMHIC Metal Level Plans'!$C$29,IF($W66="ACA-G",'2020 GTCMHIC Metal Level Plans'!$C$34,IF($W66="ACA-S",'2020 GTCMHIC Metal Level Plans'!$C$39,IF($W66="ACA-B",'2020 GTCMHIC Metal Level Plans'!$C$44,IF($W66="MS-1",'2020 Mx Supp Plans'!$D$26,IF($W66="MS-2",'2020 Mx Supp Plans'!$F$26,IF($W66="MS-3",'2020 Mx Supp Plans'!$H$26,IF($W66="MS-4",'2020 Mx Supp Plans'!$J$26,IF($W66="MS-5",'2020 Mx Supp Plans'!$L$26," ")))))))))))))))))))</f>
        <v>526.68320894280009</v>
      </c>
      <c r="Y66" s="47">
        <f>IF($P66="2T1",'2020 GTCMHIC 2-Tier Rx Plans'!$C$30,IF($P66="2T2",'2020 GTCMHIC 2-Tier Rx Plans'!$D$30,IF($P66="2T3",'2020 GTCMHIC 2-Tier Rx Plans'!$E$30,IF($P66="3T3",'2020 GTCMHIC 3-Tier Rx Plans'!$C$30,IF($P66="3T5a",'2020 GTCMHIC 3-Tier Rx Plans'!$D$30,IF($P66="3T6",'2020 GTCMHIC 3-Tier Rx Plans'!$E$30,IF($P66="3T7",'2020 GTCMHIC 3-Tier Rx Plans'!$F$30,IF($P66="3T9",'2020 GTCMHIC 3-Tier Rx Plans'!$G$30,IF($P66="3T10",'2020 GTCMHIC 3-Tier Rx Plans'!$H$30,IF($P66="3T11",'2020 GTCMHIC 3-Tier Rx Plans'!$I$30,IF($P66="3T13",'2020 GTCMHIC 3-Tier Rx Plans'!$J$30,IF($W66="ACA-P",'2020 GTCMHIC Metal Level Plans'!$C$30,IF($W66="ACA-G",'2020 GTCMHIC Metal Level Plans'!$C$35,IF($W66="ACA-S",'2020 GTCMHIC Metal Level Plans'!$C$40,IF($W66="ACA-B",'2020 GTCMHIC Metal Level Plans'!$C$45,IF($W66="MS-1",'2020 Mx Supp Plans'!$D$27,IF($W66="MS-2",'2020 Mx Supp Plans'!$F$27,IF($W66="MS-3",'2020 Mx Supp Plans'!$H$27,IF($W66="MS-4",'2020 Mx Supp Plans'!$J$27,IF($W66="MS-5",'2020 Mx Supp Plans'!$L$27,IF($W66="MS-6",'2020 Mx Supp Plans'!$N$27,0)))))))))))))))))))))</f>
        <v>134.48074905720003</v>
      </c>
      <c r="Z66" s="47">
        <f>IF($W66="ACA-P",'2020 GTCMHIC Metal Level Plans'!$D$25,IF($W66="ACA-G",'2020 GTCMHIC Metal Level Plans'!$F$25,IF($W66="ACA-S",'2020 GTCMHIC Metal Level Plans'!$H$25,IF($W66="ACA-B",'2020 GTCMHIC Metal Level Plans'!$J$25,'Premium Rate Summary - Towns'!X66+Y66))))</f>
        <v>661.16395800000009</v>
      </c>
      <c r="AA66" s="47">
        <f>IF($W66="MM1",'2020 GTCMHIC Indemnity Plans'!$D$26,IF($W66="MM2",'2020 GTCMHIC Indemnity Plans'!$F$26,IF($W66="MM3",'2020 GTCMHIC Indemnity Plans'!$H$26,IF($W66="MM5",'2020 GTCMHIC Indemnity Plans'!$J$26,IF($W66="MM6",'2020 GTCMHIC Comprehensive Plan'!$D$26,IF($W66="MM7",'2020 GTCMHIC Indemnity Plans'!$L$26,IF($W66="PPO1",'2020 GTMHIC PPO Plans'!$D$26,IF($W66="PPO2",'2020 GTMHIC PPO Plans'!$F$26,IF($W66="PPO3",'2020 GTMHIC PPO Plans'!$H$26,IF($W66="PPOT",'2020 GTMHIC PPO Plans'!$J$26,IF($W66="ACA-P",'2020 GTCMHIC Metal Level Plans'!$D$29,IF($W66="ACA-G",'2020 GTCMHIC Metal Level Plans'!$D$34,IF($W66="ACA-S",'2020 GTCMHIC Metal Level Plans'!$D$39,IF($W66="ACA-B",'2020 GTCMHIC Metal Level Plans'!$D$44,IF($W66="MS-1","n/a",IF($W66="MS-2","n/a",IF($W66="MS-3","n/a",IF($W66="MS-4","n/a",IF($W66="MS-5","n/a"," ")))))))))))))))))))</f>
        <v>1369.3873038300001</v>
      </c>
      <c r="AB66" s="47">
        <f>IF($P66="2T1",'2020 GTCMHIC 2-Tier Rx Plans'!$C$31,IF($P66="2T2",'2020 GTCMHIC 2-Tier Rx Plans'!$D$31,IF($P66="2T3",'2020 GTCMHIC 2-Tier Rx Plans'!$E$31,IF($P66="3T3",'2020 GTCMHIC 3-Tier Rx Plans'!$C$31,IF($P66="3T5a",'2020 GTCMHIC 3-Tier Rx Plans'!$D$31,IF($P66="3T6",'2020 GTCMHIC 3-Tier Rx Plans'!$E$31,IF($P66="3T7",'2020 GTCMHIC 3-Tier Rx Plans'!$F$31,IF($P66="3T9",'2020 GTCMHIC 3-Tier Rx Plans'!$G$31,IF($P66="3T10",'2020 GTCMHIC 3-Tier Rx Plans'!$H$31,IF($P66="3T11",'2020 GTCMHIC 3-Tier Rx Plans'!$I$31,IF($P66="3T13",'2020 GTCMHIC 3-Tier Rx Plans'!$J$31,IF($W66="ACA-P",'2020 GTCMHIC Metal Level Plans'!$D$30,IF($W66="ACA-G",'2020 GTCMHIC Metal Level Plans'!$D$35,IF($W66="ACA-S",'2020 GTCMHIC Metal Level Plans'!$D$40,IF($W66="ACA-B",'2020 GTCMHIC Metal Level Plans'!$D$45,IF($W66="MS-1","n/a",IF($W66="MS-2","n/a",IF($W66="MS-3","n/a",IF($W66="MS-4","n/a",IF($W66="MS-5","n/a",IF($W66="MS-6",'2020 Mx Supp Plans'!$N$27,0)))))))))))))))))))))</f>
        <v>349.65274617</v>
      </c>
      <c r="AC66" s="47">
        <f>IF($W66="ACA-P",'2020 GTCMHIC Metal Level Plans'!$D$26,IF($W66="ACA-G",'2020 GTCMHIC Metal Level Plans'!$F$26,IF($W66="ACA-S",'2020 GTCMHIC Metal Level Plans'!$H$26,IF($W66="ACA-B",'2020 GTCMHIC Metal Level Plans'!$J$26,'Premium Rate Summary - Towns'!AA66+AB66))))</f>
        <v>1719.0400500000001</v>
      </c>
      <c r="AD66" s="19"/>
    </row>
    <row r="67" spans="1:30" s="6" customFormat="1" ht="15.95" customHeight="1" x14ac:dyDescent="0.2">
      <c r="A67" s="305"/>
      <c r="B67" s="215"/>
      <c r="C67" s="146" t="s">
        <v>82</v>
      </c>
      <c r="D67" s="146" t="s">
        <v>93</v>
      </c>
      <c r="E67" s="314"/>
      <c r="F67" s="317"/>
      <c r="G67" s="174" t="s">
        <v>87</v>
      </c>
      <c r="H67" s="174" t="s">
        <v>95</v>
      </c>
      <c r="I67" s="174" t="s">
        <v>356</v>
      </c>
      <c r="J67" s="173">
        <v>5</v>
      </c>
      <c r="K67" s="173">
        <v>35</v>
      </c>
      <c r="L67" s="173">
        <v>70</v>
      </c>
      <c r="M67" s="173">
        <v>10</v>
      </c>
      <c r="N67" s="173">
        <v>70</v>
      </c>
      <c r="O67" s="173">
        <v>140</v>
      </c>
      <c r="P67" s="173" t="s">
        <v>70</v>
      </c>
      <c r="Q67" s="176" t="s">
        <v>93</v>
      </c>
      <c r="R67" s="173" t="s">
        <v>220</v>
      </c>
      <c r="S67" s="173" t="s">
        <v>23</v>
      </c>
      <c r="T67" s="173" t="s">
        <v>23</v>
      </c>
      <c r="U67" s="173">
        <v>2000</v>
      </c>
      <c r="V67" s="173">
        <v>6000</v>
      </c>
      <c r="W67" s="176" t="s">
        <v>70</v>
      </c>
      <c r="X67" s="47">
        <f>IF($W67="MM1",'2020 GTCMHIC Indemnity Plans'!$D$25,IF($W67="MM2",'2020 GTCMHIC Indemnity Plans'!$F$25,IF($W67="MM3",'2020 GTCMHIC Indemnity Plans'!$H$25,IF($W67="MM5",'2020 GTCMHIC Indemnity Plans'!$J$25,IF($W67="MM6",'2020 GTCMHIC Comprehensive Plan'!$D$25,IF($W67="MM7",'2020 GTCMHIC Indemnity Plans'!$L$25,IF($W67="PPO1",'2020 GTMHIC PPO Plans'!$D$25,IF($W67="PPO2",'2020 GTMHIC PPO Plans'!$F$25,IF($W67="PPO3",'2020 GTMHIC PPO Plans'!$H$25,IF($W67="PPOT",'2020 GTMHIC PPO Plans'!$J$25,IF($W67="ACA-P",'2020 GTCMHIC Metal Level Plans'!$C$29,IF($W67="ACA-G",'2020 GTCMHIC Metal Level Plans'!$C$34,IF($W67="ACA-S",'2020 GTCMHIC Metal Level Plans'!$C$39,IF($W67="ACA-B",'2020 GTCMHIC Metal Level Plans'!$C$44,IF($W67="MS-1",'2020 Mx Supp Plans'!$D$26,IF($W67="MS-2",'2020 Mx Supp Plans'!$F$26,IF($W67="MS-3",'2020 Mx Supp Plans'!$H$26,IF($W67="MS-4",'2020 Mx Supp Plans'!$J$26,IF($W67="MS-5",'2020 Mx Supp Plans'!$L$26," ")))))))))))))))))))</f>
        <v>526.68320894280009</v>
      </c>
      <c r="Y67" s="47">
        <f>IF($P67="2T1",'2020 GTCMHIC 2-Tier Rx Plans'!$C$30,IF($P67="2T2",'2020 GTCMHIC 2-Tier Rx Plans'!$D$30,IF($P67="2T3",'2020 GTCMHIC 2-Tier Rx Plans'!$E$30,IF($P67="3T3",'2020 GTCMHIC 3-Tier Rx Plans'!$C$30,IF($P67="3T5a",'2020 GTCMHIC 3-Tier Rx Plans'!$D$30,IF($P67="3T6",'2020 GTCMHIC 3-Tier Rx Plans'!$E$30,IF($P67="3T7",'2020 GTCMHIC 3-Tier Rx Plans'!$F$30,IF($P67="3T9",'2020 GTCMHIC 3-Tier Rx Plans'!$G$30,IF($P67="3T10",'2020 GTCMHIC 3-Tier Rx Plans'!$H$30,IF($P67="3T11",'2020 GTCMHIC 3-Tier Rx Plans'!$I$30,IF($P67="3T13",'2020 GTCMHIC 3-Tier Rx Plans'!$J$30,IF($W67="ACA-P",'2020 GTCMHIC Metal Level Plans'!$C$30,IF($W67="ACA-G",'2020 GTCMHIC Metal Level Plans'!$C$35,IF($W67="ACA-S",'2020 GTCMHIC Metal Level Plans'!$C$40,IF($W67="ACA-B",'2020 GTCMHIC Metal Level Plans'!$C$45,IF($W67="MS-1",'2020 Mx Supp Plans'!$D$27,IF($W67="MS-2",'2020 Mx Supp Plans'!$F$27,IF($W67="MS-3",'2020 Mx Supp Plans'!$H$27,IF($W67="MS-4",'2020 Mx Supp Plans'!$J$27,IF($W67="MS-5",'2020 Mx Supp Plans'!$L$27,IF($W67="MS-6",'2020 Mx Supp Plans'!$N$27,0)))))))))))))))))))))</f>
        <v>134.48074905720003</v>
      </c>
      <c r="Z67" s="47">
        <f>IF($W67="ACA-P",'2020 GTCMHIC Metal Level Plans'!$D$25,IF($W67="ACA-G",'2020 GTCMHIC Metal Level Plans'!$F$25,IF($W67="ACA-S",'2020 GTCMHIC Metal Level Plans'!$H$25,IF($W67="ACA-B",'2020 GTCMHIC Metal Level Plans'!$J$25,'Premium Rate Summary - Towns'!X67+Y67))))</f>
        <v>661.16395800000009</v>
      </c>
      <c r="AA67" s="47">
        <f>IF($W67="MM1",'2020 GTCMHIC Indemnity Plans'!$D$26,IF($W67="MM2",'2020 GTCMHIC Indemnity Plans'!$F$26,IF($W67="MM3",'2020 GTCMHIC Indemnity Plans'!$H$26,IF($W67="MM5",'2020 GTCMHIC Indemnity Plans'!$J$26,IF($W67="MM6",'2020 GTCMHIC Comprehensive Plan'!$D$26,IF($W67="MM7",'2020 GTCMHIC Indemnity Plans'!$L$26,IF($W67="PPO1",'2020 GTMHIC PPO Plans'!$D$26,IF($W67="PPO2",'2020 GTMHIC PPO Plans'!$F$26,IF($W67="PPO3",'2020 GTMHIC PPO Plans'!$H$26,IF($W67="PPOT",'2020 GTMHIC PPO Plans'!$J$26,IF($W67="ACA-P",'2020 GTCMHIC Metal Level Plans'!$D$29,IF($W67="ACA-G",'2020 GTCMHIC Metal Level Plans'!$D$34,IF($W67="ACA-S",'2020 GTCMHIC Metal Level Plans'!$D$39,IF($W67="ACA-B",'2020 GTCMHIC Metal Level Plans'!$D$44,IF($W67="MS-1","n/a",IF($W67="MS-2","n/a",IF($W67="MS-3","n/a",IF($W67="MS-4","n/a",IF($W67="MS-5","n/a"," ")))))))))))))))))))</f>
        <v>1369.3873038300001</v>
      </c>
      <c r="AB67" s="47">
        <f>IF($P67="2T1",'2020 GTCMHIC 2-Tier Rx Plans'!$C$31,IF($P67="2T2",'2020 GTCMHIC 2-Tier Rx Plans'!$D$31,IF($P67="2T3",'2020 GTCMHIC 2-Tier Rx Plans'!$E$31,IF($P67="3T3",'2020 GTCMHIC 3-Tier Rx Plans'!$C$31,IF($P67="3T5a",'2020 GTCMHIC 3-Tier Rx Plans'!$D$31,IF($P67="3T6",'2020 GTCMHIC 3-Tier Rx Plans'!$E$31,IF($P67="3T7",'2020 GTCMHIC 3-Tier Rx Plans'!$F$31,IF($P67="3T9",'2020 GTCMHIC 3-Tier Rx Plans'!$G$31,IF($P67="3T10",'2020 GTCMHIC 3-Tier Rx Plans'!$H$31,IF($P67="3T11",'2020 GTCMHIC 3-Tier Rx Plans'!$I$31,IF($P67="3T13",'2020 GTCMHIC 3-Tier Rx Plans'!$J$31,IF($W67="ACA-P",'2020 GTCMHIC Metal Level Plans'!$D$30,IF($W67="ACA-G",'2020 GTCMHIC Metal Level Plans'!$D$35,IF($W67="ACA-S",'2020 GTCMHIC Metal Level Plans'!$D$40,IF($W67="ACA-B",'2020 GTCMHIC Metal Level Plans'!$D$45,IF($W67="MS-1","n/a",IF($W67="MS-2","n/a",IF($W67="MS-3","n/a",IF($W67="MS-4","n/a",IF($W67="MS-5","n/a",IF($W67="MS-6",'2020 Mx Supp Plans'!$N$27,0)))))))))))))))))))))</f>
        <v>349.65274617</v>
      </c>
      <c r="AC67" s="47">
        <f>IF($W67="ACA-P",'2020 GTCMHIC Metal Level Plans'!$D$26,IF($W67="ACA-G",'2020 GTCMHIC Metal Level Plans'!$F$26,IF($W67="ACA-S",'2020 GTCMHIC Metal Level Plans'!$H$26,IF($W67="ACA-B",'2020 GTCMHIC Metal Level Plans'!$J$26,'Premium Rate Summary - Towns'!AA67+AB67))))</f>
        <v>1719.0400500000001</v>
      </c>
      <c r="AD67" s="19"/>
    </row>
    <row r="68" spans="1:30" s="6" customFormat="1" ht="15.95" customHeight="1" x14ac:dyDescent="0.2">
      <c r="A68" s="300" t="s">
        <v>225</v>
      </c>
      <c r="B68" s="328">
        <v>30</v>
      </c>
      <c r="C68" s="155" t="s">
        <v>81</v>
      </c>
      <c r="D68" s="155" t="s">
        <v>93</v>
      </c>
      <c r="E68" s="316">
        <v>42005</v>
      </c>
      <c r="F68" s="295" t="s">
        <v>226</v>
      </c>
      <c r="G68" s="175" t="s">
        <v>85</v>
      </c>
      <c r="H68" s="175" t="s">
        <v>86</v>
      </c>
      <c r="I68" s="175" t="s">
        <v>356</v>
      </c>
      <c r="J68" s="12">
        <v>5</v>
      </c>
      <c r="K68" s="12">
        <v>35</v>
      </c>
      <c r="L68" s="12">
        <v>70</v>
      </c>
      <c r="M68" s="12">
        <v>10</v>
      </c>
      <c r="N68" s="12">
        <v>70</v>
      </c>
      <c r="O68" s="12">
        <v>140</v>
      </c>
      <c r="P68" s="12" t="s">
        <v>70</v>
      </c>
      <c r="Q68" s="177" t="s">
        <v>93</v>
      </c>
      <c r="R68" s="12" t="s">
        <v>220</v>
      </c>
      <c r="S68" s="12" t="s">
        <v>23</v>
      </c>
      <c r="T68" s="12" t="s">
        <v>23</v>
      </c>
      <c r="U68" s="12">
        <v>2000</v>
      </c>
      <c r="V68" s="12">
        <v>6000</v>
      </c>
      <c r="W68" s="177" t="s">
        <v>70</v>
      </c>
      <c r="X68" s="48">
        <f>IF($W68="MM1",'2020 GTCMHIC Indemnity Plans'!$D$25,IF($W68="MM2",'2020 GTCMHIC Indemnity Plans'!$F$25,IF($W68="MM3",'2020 GTCMHIC Indemnity Plans'!$H$25,IF($W68="MM5",'2020 GTCMHIC Indemnity Plans'!$J$25,IF($W68="MM6",'2020 GTCMHIC Comprehensive Plan'!$D$25,IF($W68="MM7",'2020 GTCMHIC Indemnity Plans'!$L$25,IF($W68="PPO1",'2020 GTMHIC PPO Plans'!$D$25,IF($W68="PPO2",'2020 GTMHIC PPO Plans'!$F$25,IF($W68="PPO3",'2020 GTMHIC PPO Plans'!$H$25,IF($W68="PPOT",'2020 GTMHIC PPO Plans'!$J$25,IF($W68="ACA-P",'2020 GTCMHIC Metal Level Plans'!$C$29,IF($W68="ACA-G",'2020 GTCMHIC Metal Level Plans'!$C$34,IF($W68="ACA-S",'2020 GTCMHIC Metal Level Plans'!$C$39,IF($W68="ACA-B",'2020 GTCMHIC Metal Level Plans'!$C$44,IF($W68="MS-1",'2020 Mx Supp Plans'!$D$26,IF($W68="MS-2",'2020 Mx Supp Plans'!$F$26,IF($W68="MS-3",'2020 Mx Supp Plans'!$H$26,IF($W68="MS-4",'2020 Mx Supp Plans'!$J$26,IF($W68="MS-5",'2020 Mx Supp Plans'!$L$26," ")))))))))))))))))))</f>
        <v>526.68320894280009</v>
      </c>
      <c r="Y68" s="48">
        <f>IF($P68="2T1",'2020 GTCMHIC 2-Tier Rx Plans'!$C$30,IF($P68="2T2",'2020 GTCMHIC 2-Tier Rx Plans'!$D$30,IF($P68="2T3",'2020 GTCMHIC 2-Tier Rx Plans'!$E$30,IF($P68="3T3",'2020 GTCMHIC 3-Tier Rx Plans'!$C$30,IF($P68="3T5a",'2020 GTCMHIC 3-Tier Rx Plans'!$D$30,IF($P68="3T6",'2020 GTCMHIC 3-Tier Rx Plans'!$E$30,IF($P68="3T7",'2020 GTCMHIC 3-Tier Rx Plans'!$F$30,IF($P68="3T9",'2020 GTCMHIC 3-Tier Rx Plans'!$G$30,IF($P68="3T10",'2020 GTCMHIC 3-Tier Rx Plans'!$H$30,IF($P68="3T11",'2020 GTCMHIC 3-Tier Rx Plans'!$I$30,IF($P68="3T13",'2020 GTCMHIC 3-Tier Rx Plans'!$J$30,IF($W68="ACA-P",'2020 GTCMHIC Metal Level Plans'!$C$30,IF($W68="ACA-G",'2020 GTCMHIC Metal Level Plans'!$C$35,IF($W68="ACA-S",'2020 GTCMHIC Metal Level Plans'!$C$40,IF($W68="ACA-B",'2020 GTCMHIC Metal Level Plans'!$C$45,IF($W68="MS-1",'2020 Mx Supp Plans'!$D$27,IF($W68="MS-2",'2020 Mx Supp Plans'!$F$27,IF($W68="MS-3",'2020 Mx Supp Plans'!$H$27,IF($W68="MS-4",'2020 Mx Supp Plans'!$J$27,IF($W68="MS-5",'2020 Mx Supp Plans'!$L$27,IF($W68="MS-6",'2020 Mx Supp Plans'!$N$27,0)))))))))))))))))))))</f>
        <v>134.48074905720003</v>
      </c>
      <c r="Z68" s="48">
        <f>IF($W68="ACA-P",'2020 GTCMHIC Metal Level Plans'!$D$25,IF($W68="ACA-G",'2020 GTCMHIC Metal Level Plans'!$F$25,IF($W68="ACA-S",'2020 GTCMHIC Metal Level Plans'!$H$25,IF($W68="ACA-B",'2020 GTCMHIC Metal Level Plans'!$J$25,'Premium Rate Summary - Towns'!X68+Y68))))</f>
        <v>661.16395800000009</v>
      </c>
      <c r="AA68" s="48">
        <f>IF($W68="MM1",'2020 GTCMHIC Indemnity Plans'!$D$26,IF($W68="MM2",'2020 GTCMHIC Indemnity Plans'!$F$26,IF($W68="MM3",'2020 GTCMHIC Indemnity Plans'!$H$26,IF($W68="MM5",'2020 GTCMHIC Indemnity Plans'!$J$26,IF($W68="MM6",'2020 GTCMHIC Comprehensive Plan'!$D$26,IF($W68="MM7",'2020 GTCMHIC Indemnity Plans'!$L$26,IF($W68="PPO1",'2020 GTMHIC PPO Plans'!$D$26,IF($W68="PPO2",'2020 GTMHIC PPO Plans'!$F$26,IF($W68="PPO3",'2020 GTMHIC PPO Plans'!$H$26,IF($W68="PPOT",'2020 GTMHIC PPO Plans'!$J$26,IF($W68="ACA-P",'2020 GTCMHIC Metal Level Plans'!$D$29,IF($W68="ACA-G",'2020 GTCMHIC Metal Level Plans'!$D$34,IF($W68="ACA-S",'2020 GTCMHIC Metal Level Plans'!$D$39,IF($W68="ACA-B",'2020 GTCMHIC Metal Level Plans'!$D$44,IF($W68="MS-1","n/a",IF($W68="MS-2","n/a",IF($W68="MS-3","n/a",IF($W68="MS-4","n/a",IF($W68="MS-5","n/a"," ")))))))))))))))))))</f>
        <v>1369.3873038300001</v>
      </c>
      <c r="AB68" s="48">
        <f>IF($P68="2T1",'2020 GTCMHIC 2-Tier Rx Plans'!$C$31,IF($P68="2T2",'2020 GTCMHIC 2-Tier Rx Plans'!$D$31,IF($P68="2T3",'2020 GTCMHIC 2-Tier Rx Plans'!$E$31,IF($P68="3T3",'2020 GTCMHIC 3-Tier Rx Plans'!$C$31,IF($P68="3T5a",'2020 GTCMHIC 3-Tier Rx Plans'!$D$31,IF($P68="3T6",'2020 GTCMHIC 3-Tier Rx Plans'!$E$31,IF($P68="3T7",'2020 GTCMHIC 3-Tier Rx Plans'!$F$31,IF($P68="3T9",'2020 GTCMHIC 3-Tier Rx Plans'!$G$31,IF($P68="3T10",'2020 GTCMHIC 3-Tier Rx Plans'!$H$31,IF($P68="3T11",'2020 GTCMHIC 3-Tier Rx Plans'!$I$31,IF($P68="3T13",'2020 GTCMHIC 3-Tier Rx Plans'!$J$31,IF($W68="ACA-P",'2020 GTCMHIC Metal Level Plans'!$D$30,IF($W68="ACA-G",'2020 GTCMHIC Metal Level Plans'!$D$35,IF($W68="ACA-S",'2020 GTCMHIC Metal Level Plans'!$D$40,IF($W68="ACA-B",'2020 GTCMHIC Metal Level Plans'!$D$45,IF($W68="MS-1","n/a",IF($W68="MS-2","n/a",IF($W68="MS-3","n/a",IF($W68="MS-4","n/a",IF($W68="MS-5","n/a",IF($W68="MS-6",'2020 Mx Supp Plans'!$N$27,0)))))))))))))))))))))</f>
        <v>349.65274617</v>
      </c>
      <c r="AC68" s="48">
        <f>IF($W68="ACA-P",'2020 GTCMHIC Metal Level Plans'!$D$26,IF($W68="ACA-G",'2020 GTCMHIC Metal Level Plans'!$F$26,IF($W68="ACA-S",'2020 GTCMHIC Metal Level Plans'!$H$26,IF($W68="ACA-B",'2020 GTCMHIC Metal Level Plans'!$J$26,'Premium Rate Summary - Towns'!AA68+AB68))))</f>
        <v>1719.0400500000001</v>
      </c>
      <c r="AD68" s="19"/>
    </row>
    <row r="69" spans="1:30" s="6" customFormat="1" ht="15.95" customHeight="1" x14ac:dyDescent="0.2">
      <c r="A69" s="300"/>
      <c r="B69" s="328"/>
      <c r="C69" s="155" t="s">
        <v>82</v>
      </c>
      <c r="D69" s="155" t="s">
        <v>93</v>
      </c>
      <c r="E69" s="316"/>
      <c r="F69" s="295"/>
      <c r="G69" s="175" t="s">
        <v>87</v>
      </c>
      <c r="H69" s="175" t="s">
        <v>95</v>
      </c>
      <c r="I69" s="175" t="s">
        <v>356</v>
      </c>
      <c r="J69" s="12">
        <v>5</v>
      </c>
      <c r="K69" s="12">
        <v>35</v>
      </c>
      <c r="L69" s="12">
        <v>70</v>
      </c>
      <c r="M69" s="12">
        <v>10</v>
      </c>
      <c r="N69" s="12">
        <v>70</v>
      </c>
      <c r="O69" s="12">
        <v>140</v>
      </c>
      <c r="P69" s="12" t="s">
        <v>70</v>
      </c>
      <c r="Q69" s="177" t="s">
        <v>93</v>
      </c>
      <c r="R69" s="12" t="s">
        <v>220</v>
      </c>
      <c r="S69" s="12" t="s">
        <v>23</v>
      </c>
      <c r="T69" s="12" t="s">
        <v>23</v>
      </c>
      <c r="U69" s="12">
        <v>2000</v>
      </c>
      <c r="V69" s="12">
        <v>6000</v>
      </c>
      <c r="W69" s="177" t="s">
        <v>70</v>
      </c>
      <c r="X69" s="48">
        <f>IF($W69="MM1",'2020 GTCMHIC Indemnity Plans'!$D$25,IF($W69="MM2",'2020 GTCMHIC Indemnity Plans'!$F$25,IF($W69="MM3",'2020 GTCMHIC Indemnity Plans'!$H$25,IF($W69="MM5",'2020 GTCMHIC Indemnity Plans'!$J$25,IF($W69="MM6",'2020 GTCMHIC Comprehensive Plan'!$D$25,IF($W69="MM7",'2020 GTCMHIC Indemnity Plans'!$L$25,IF($W69="PPO1",'2020 GTMHIC PPO Plans'!$D$25,IF($W69="PPO2",'2020 GTMHIC PPO Plans'!$F$25,IF($W69="PPO3",'2020 GTMHIC PPO Plans'!$H$25,IF($W69="PPOT",'2020 GTMHIC PPO Plans'!$J$25,IF($W69="ACA-P",'2020 GTCMHIC Metal Level Plans'!$C$29,IF($W69="ACA-G",'2020 GTCMHIC Metal Level Plans'!$C$34,IF($W69="ACA-S",'2020 GTCMHIC Metal Level Plans'!$C$39,IF($W69="ACA-B",'2020 GTCMHIC Metal Level Plans'!$C$44,IF($W69="MS-1",'2020 Mx Supp Plans'!$D$26,IF($W69="MS-2",'2020 Mx Supp Plans'!$F$26,IF($W69="MS-3",'2020 Mx Supp Plans'!$H$26,IF($W69="MS-4",'2020 Mx Supp Plans'!$J$26,IF($W69="MS-5",'2020 Mx Supp Plans'!$L$26," ")))))))))))))))))))</f>
        <v>526.68320894280009</v>
      </c>
      <c r="Y69" s="48">
        <f>IF($P69="2T1",'2020 GTCMHIC 2-Tier Rx Plans'!$C$30,IF($P69="2T2",'2020 GTCMHIC 2-Tier Rx Plans'!$D$30,IF($P69="2T3",'2020 GTCMHIC 2-Tier Rx Plans'!$E$30,IF($P69="3T3",'2020 GTCMHIC 3-Tier Rx Plans'!$C$30,IF($P69="3T5a",'2020 GTCMHIC 3-Tier Rx Plans'!$D$30,IF($P69="3T6",'2020 GTCMHIC 3-Tier Rx Plans'!$E$30,IF($P69="3T7",'2020 GTCMHIC 3-Tier Rx Plans'!$F$30,IF($P69="3T9",'2020 GTCMHIC 3-Tier Rx Plans'!$G$30,IF($P69="3T10",'2020 GTCMHIC 3-Tier Rx Plans'!$H$30,IF($P69="3T11",'2020 GTCMHIC 3-Tier Rx Plans'!$I$30,IF($P69="3T13",'2020 GTCMHIC 3-Tier Rx Plans'!$J$30,IF($W69="ACA-P",'2020 GTCMHIC Metal Level Plans'!$C$30,IF($W69="ACA-G",'2020 GTCMHIC Metal Level Plans'!$C$35,IF($W69="ACA-S",'2020 GTCMHIC Metal Level Plans'!$C$40,IF($W69="ACA-B",'2020 GTCMHIC Metal Level Plans'!$C$45,IF($W69="MS-1",'2020 Mx Supp Plans'!$D$27,IF($W69="MS-2",'2020 Mx Supp Plans'!$F$27,IF($W69="MS-3",'2020 Mx Supp Plans'!$H$27,IF($W69="MS-4",'2020 Mx Supp Plans'!$J$27,IF($W69="MS-5",'2020 Mx Supp Plans'!$L$27,IF($W69="MS-6",'2020 Mx Supp Plans'!$N$27,0)))))))))))))))))))))</f>
        <v>134.48074905720003</v>
      </c>
      <c r="Z69" s="48">
        <f>IF($W69="ACA-P",'2020 GTCMHIC Metal Level Plans'!$D$25,IF($W69="ACA-G",'2020 GTCMHIC Metal Level Plans'!$F$25,IF($W69="ACA-S",'2020 GTCMHIC Metal Level Plans'!$H$25,IF($W69="ACA-B",'2020 GTCMHIC Metal Level Plans'!$J$25,'Premium Rate Summary - Towns'!X69+Y69))))</f>
        <v>661.16395800000009</v>
      </c>
      <c r="AA69" s="48">
        <f>IF($W69="MM1",'2020 GTCMHIC Indemnity Plans'!$D$26,IF($W69="MM2",'2020 GTCMHIC Indemnity Plans'!$F$26,IF($W69="MM3",'2020 GTCMHIC Indemnity Plans'!$H$26,IF($W69="MM5",'2020 GTCMHIC Indemnity Plans'!$J$26,IF($W69="MM6",'2020 GTCMHIC Comprehensive Plan'!$D$26,IF($W69="MM7",'2020 GTCMHIC Indemnity Plans'!$L$26,IF($W69="PPO1",'2020 GTMHIC PPO Plans'!$D$26,IF($W69="PPO2",'2020 GTMHIC PPO Plans'!$F$26,IF($W69="PPO3",'2020 GTMHIC PPO Plans'!$H$26,IF($W69="PPOT",'2020 GTMHIC PPO Plans'!$J$26,IF($W69="ACA-P",'2020 GTCMHIC Metal Level Plans'!$D$29,IF($W69="ACA-G",'2020 GTCMHIC Metal Level Plans'!$D$34,IF($W69="ACA-S",'2020 GTCMHIC Metal Level Plans'!$D$39,IF($W69="ACA-B",'2020 GTCMHIC Metal Level Plans'!$D$44,IF($W69="MS-1","n/a",IF($W69="MS-2","n/a",IF($W69="MS-3","n/a",IF($W69="MS-4","n/a",IF($W69="MS-5","n/a"," ")))))))))))))))))))</f>
        <v>1369.3873038300001</v>
      </c>
      <c r="AB69" s="48">
        <f>IF($P69="2T1",'2020 GTCMHIC 2-Tier Rx Plans'!$C$31,IF($P69="2T2",'2020 GTCMHIC 2-Tier Rx Plans'!$D$31,IF($P69="2T3",'2020 GTCMHIC 2-Tier Rx Plans'!$E$31,IF($P69="3T3",'2020 GTCMHIC 3-Tier Rx Plans'!$C$31,IF($P69="3T5a",'2020 GTCMHIC 3-Tier Rx Plans'!$D$31,IF($P69="3T6",'2020 GTCMHIC 3-Tier Rx Plans'!$E$31,IF($P69="3T7",'2020 GTCMHIC 3-Tier Rx Plans'!$F$31,IF($P69="3T9",'2020 GTCMHIC 3-Tier Rx Plans'!$G$31,IF($P69="3T10",'2020 GTCMHIC 3-Tier Rx Plans'!$H$31,IF($P69="3T11",'2020 GTCMHIC 3-Tier Rx Plans'!$I$31,IF($P69="3T13",'2020 GTCMHIC 3-Tier Rx Plans'!$J$31,IF($W69="ACA-P",'2020 GTCMHIC Metal Level Plans'!$D$30,IF($W69="ACA-G",'2020 GTCMHIC Metal Level Plans'!$D$35,IF($W69="ACA-S",'2020 GTCMHIC Metal Level Plans'!$D$40,IF($W69="ACA-B",'2020 GTCMHIC Metal Level Plans'!$D$45,IF($W69="MS-1","n/a",IF($W69="MS-2","n/a",IF($W69="MS-3","n/a",IF($W69="MS-4","n/a",IF($W69="MS-5","n/a",IF($W69="MS-6",'2020 Mx Supp Plans'!$N$27,0)))))))))))))))))))))</f>
        <v>349.65274617</v>
      </c>
      <c r="AC69" s="48">
        <f>IF($W69="ACA-P",'2020 GTCMHIC Metal Level Plans'!$D$26,IF($W69="ACA-G",'2020 GTCMHIC Metal Level Plans'!$F$26,IF($W69="ACA-S",'2020 GTCMHIC Metal Level Plans'!$H$26,IF($W69="ACA-B",'2020 GTCMHIC Metal Level Plans'!$J$26,'Premium Rate Summary - Towns'!AA69+AB69))))</f>
        <v>1719.0400500000001</v>
      </c>
      <c r="AD69" s="19"/>
    </row>
    <row r="70" spans="1:30" s="5" customFormat="1" ht="15.95" customHeight="1" x14ac:dyDescent="0.2">
      <c r="A70" s="6"/>
      <c r="B70" s="6"/>
      <c r="C70" s="6"/>
      <c r="D70" s="6"/>
      <c r="E70" s="14"/>
      <c r="F70" s="6"/>
      <c r="G70" s="6"/>
      <c r="H70" s="6"/>
      <c r="I70" s="6"/>
      <c r="J70" s="6"/>
      <c r="K70" s="6"/>
      <c r="L70" s="6"/>
      <c r="M70" s="6"/>
      <c r="N70" s="6"/>
      <c r="P70" s="7"/>
    </row>
    <row r="71" spans="1:30" s="6" customFormat="1" ht="15.95" customHeight="1" x14ac:dyDescent="0.2">
      <c r="E71" s="14"/>
      <c r="P71" s="14"/>
      <c r="AC71" s="19"/>
    </row>
    <row r="72" spans="1:30" s="6" customFormat="1" ht="15.95" customHeight="1" x14ac:dyDescent="0.2">
      <c r="E72" s="14"/>
      <c r="P72" s="14"/>
    </row>
    <row r="73" spans="1:30" x14ac:dyDescent="0.2">
      <c r="C73" s="3"/>
      <c r="D73" s="3"/>
      <c r="E73" s="7"/>
      <c r="F73" s="3"/>
      <c r="G73" s="3"/>
      <c r="H73" s="3"/>
      <c r="I73" s="3"/>
      <c r="J73" s="3"/>
      <c r="K73" s="3"/>
      <c r="L73" s="3"/>
      <c r="M73" s="3"/>
      <c r="N73" s="3"/>
    </row>
    <row r="74" spans="1:30" x14ac:dyDescent="0.2">
      <c r="A74" s="3"/>
      <c r="B74" s="3"/>
      <c r="C74" s="3"/>
      <c r="D74" s="3"/>
      <c r="E74" s="7"/>
      <c r="F74" s="3"/>
      <c r="G74" s="3"/>
      <c r="H74" s="3"/>
      <c r="I74" s="3"/>
      <c r="J74" s="3"/>
      <c r="K74" s="3"/>
      <c r="L74" s="3"/>
      <c r="M74" s="3"/>
      <c r="N74" s="3"/>
    </row>
    <row r="75" spans="1:30" s="3" customFormat="1" x14ac:dyDescent="0.2">
      <c r="E75" s="7"/>
      <c r="P75" s="4"/>
    </row>
    <row r="76" spans="1:30" x14ac:dyDescent="0.2">
      <c r="A76" s="22"/>
      <c r="B76" s="22"/>
      <c r="C76" s="3"/>
      <c r="D76" s="3"/>
      <c r="E76" s="7"/>
      <c r="F76" s="3"/>
      <c r="G76" s="3"/>
      <c r="H76" s="3"/>
      <c r="I76" s="3"/>
      <c r="J76" s="3"/>
      <c r="K76" s="3"/>
      <c r="L76" s="3"/>
      <c r="M76" s="3"/>
      <c r="N76" s="3"/>
    </row>
    <row r="77" spans="1:30" x14ac:dyDescent="0.2">
      <c r="A77" s="22"/>
      <c r="B77" s="22"/>
      <c r="C77" s="3"/>
      <c r="D77" s="3"/>
      <c r="E77" s="7"/>
      <c r="F77" s="3"/>
      <c r="G77" s="3"/>
      <c r="H77" s="3"/>
      <c r="I77" s="3"/>
      <c r="J77" s="3"/>
      <c r="K77" s="3"/>
      <c r="L77" s="3"/>
      <c r="M77" s="3"/>
      <c r="N77" s="3"/>
    </row>
    <row r="79" spans="1:30" s="3" customFormat="1" x14ac:dyDescent="0.2">
      <c r="E79" s="7"/>
      <c r="P79" s="4"/>
    </row>
    <row r="81" spans="1:16" x14ac:dyDescent="0.2">
      <c r="A81" s="3"/>
      <c r="B81" s="3"/>
      <c r="C81" s="3"/>
      <c r="D81" s="3"/>
      <c r="E81" s="7"/>
      <c r="F81" s="3"/>
      <c r="G81" s="3"/>
      <c r="H81" s="3"/>
      <c r="I81" s="3"/>
      <c r="J81" s="3"/>
      <c r="K81" s="3"/>
      <c r="L81" s="3"/>
      <c r="M81" s="3"/>
      <c r="N81" s="3"/>
    </row>
    <row r="83" spans="1:16" s="3" customFormat="1" x14ac:dyDescent="0.2">
      <c r="E83" s="7"/>
      <c r="P83" s="4"/>
    </row>
    <row r="85" spans="1:16" x14ac:dyDescent="0.2">
      <c r="A85" s="3"/>
      <c r="B85" s="3"/>
      <c r="C85" s="3"/>
      <c r="D85" s="3"/>
      <c r="E85" s="7"/>
      <c r="F85" s="3"/>
      <c r="G85" s="3"/>
      <c r="H85" s="3"/>
      <c r="I85" s="3"/>
      <c r="J85" s="3"/>
      <c r="K85" s="3"/>
      <c r="L85" s="3"/>
      <c r="M85" s="3"/>
      <c r="N85" s="3"/>
    </row>
    <row r="86" spans="1:16" s="3" customFormat="1" x14ac:dyDescent="0.2">
      <c r="A86" s="1"/>
      <c r="B86" s="1"/>
      <c r="C86" s="1"/>
      <c r="D86" s="1"/>
      <c r="E86" s="14"/>
      <c r="F86" s="1"/>
      <c r="G86" s="1"/>
      <c r="H86" s="1"/>
      <c r="I86" s="1"/>
      <c r="J86" s="1"/>
      <c r="K86" s="1"/>
      <c r="L86" s="1"/>
      <c r="M86" s="1"/>
      <c r="N86" s="1"/>
      <c r="P86" s="4"/>
    </row>
    <row r="87" spans="1:16" s="3" customFormat="1" x14ac:dyDescent="0.2">
      <c r="E87" s="7"/>
      <c r="P87" s="4"/>
    </row>
    <row r="89" spans="1:16" x14ac:dyDescent="0.2">
      <c r="A89" s="3"/>
      <c r="B89" s="3"/>
      <c r="C89" s="3"/>
      <c r="D89" s="3"/>
      <c r="E89" s="7"/>
      <c r="F89" s="3"/>
      <c r="G89" s="3"/>
      <c r="H89" s="3"/>
      <c r="I89" s="3"/>
      <c r="J89" s="3"/>
      <c r="K89" s="3"/>
      <c r="L89" s="3"/>
      <c r="M89" s="3"/>
      <c r="N89" s="3"/>
    </row>
    <row r="90" spans="1:16" x14ac:dyDescent="0.2">
      <c r="A90" s="3"/>
      <c r="B90" s="3"/>
      <c r="C90" s="3"/>
      <c r="D90" s="3"/>
      <c r="E90" s="7"/>
      <c r="F90" s="3"/>
      <c r="G90" s="3"/>
      <c r="H90" s="3"/>
      <c r="I90" s="3"/>
      <c r="J90" s="3"/>
      <c r="K90" s="3"/>
      <c r="L90" s="3"/>
      <c r="M90" s="3"/>
      <c r="N90" s="3"/>
    </row>
    <row r="91" spans="1:16" s="3" customFormat="1" x14ac:dyDescent="0.2">
      <c r="E91" s="7"/>
      <c r="P91" s="4"/>
    </row>
  </sheetData>
  <mergeCells count="126">
    <mergeCell ref="F64:F65"/>
    <mergeCell ref="E60:E61"/>
    <mergeCell ref="E62:E63"/>
    <mergeCell ref="E64:E65"/>
    <mergeCell ref="F48:F49"/>
    <mergeCell ref="A50:A51"/>
    <mergeCell ref="B50:B51"/>
    <mergeCell ref="F50:F51"/>
    <mergeCell ref="A52:A53"/>
    <mergeCell ref="B52:B53"/>
    <mergeCell ref="F52:F53"/>
    <mergeCell ref="B60:B61"/>
    <mergeCell ref="B62:B63"/>
    <mergeCell ref="B26:B28"/>
    <mergeCell ref="B31:B32"/>
    <mergeCell ref="B42:B43"/>
    <mergeCell ref="B44:B45"/>
    <mergeCell ref="B40:B41"/>
    <mergeCell ref="B46:B47"/>
    <mergeCell ref="B54:B55"/>
    <mergeCell ref="B56:B57"/>
    <mergeCell ref="A64:A65"/>
    <mergeCell ref="A48:A49"/>
    <mergeCell ref="B48:B49"/>
    <mergeCell ref="B64:B65"/>
    <mergeCell ref="A26:A28"/>
    <mergeCell ref="B33:B37"/>
    <mergeCell ref="B38:B39"/>
    <mergeCell ref="F26:F28"/>
    <mergeCell ref="A31:A32"/>
    <mergeCell ref="F31:F32"/>
    <mergeCell ref="F68:F69"/>
    <mergeCell ref="B8:B9"/>
    <mergeCell ref="A23:A25"/>
    <mergeCell ref="F54:F55"/>
    <mergeCell ref="A56:A57"/>
    <mergeCell ref="F56:F57"/>
    <mergeCell ref="A60:A61"/>
    <mergeCell ref="F60:F61"/>
    <mergeCell ref="F66:F67"/>
    <mergeCell ref="A68:A69"/>
    <mergeCell ref="B68:B69"/>
    <mergeCell ref="A8:A9"/>
    <mergeCell ref="A62:A63"/>
    <mergeCell ref="A40:A41"/>
    <mergeCell ref="F40:F41"/>
    <mergeCell ref="F62:F63"/>
    <mergeCell ref="B66:B67"/>
    <mergeCell ref="B21:B22"/>
    <mergeCell ref="B23:B25"/>
    <mergeCell ref="B10:B18"/>
    <mergeCell ref="B29:B30"/>
    <mergeCell ref="B6:B7"/>
    <mergeCell ref="A66:A67"/>
    <mergeCell ref="A46:A47"/>
    <mergeCell ref="F46:F47"/>
    <mergeCell ref="A54:A55"/>
    <mergeCell ref="F21:F22"/>
    <mergeCell ref="F23:F25"/>
    <mergeCell ref="F29:F30"/>
    <mergeCell ref="A33:A37"/>
    <mergeCell ref="F33:F37"/>
    <mergeCell ref="A38:A39"/>
    <mergeCell ref="F38:F39"/>
    <mergeCell ref="A29:A30"/>
    <mergeCell ref="A58:A59"/>
    <mergeCell ref="B58:B59"/>
    <mergeCell ref="E58:E59"/>
    <mergeCell ref="F58:F59"/>
    <mergeCell ref="A42:A43"/>
    <mergeCell ref="F42:F43"/>
    <mergeCell ref="A44:A45"/>
    <mergeCell ref="F44:F45"/>
    <mergeCell ref="E23:E25"/>
    <mergeCell ref="E26:E28"/>
    <mergeCell ref="E29:E30"/>
    <mergeCell ref="J3:O3"/>
    <mergeCell ref="J4:L4"/>
    <mergeCell ref="M4:O4"/>
    <mergeCell ref="I3:I5"/>
    <mergeCell ref="G38:G39"/>
    <mergeCell ref="G3:G5"/>
    <mergeCell ref="H3:H5"/>
    <mergeCell ref="A6:A7"/>
    <mergeCell ref="F6:F7"/>
    <mergeCell ref="A3:A5"/>
    <mergeCell ref="A21:A22"/>
    <mergeCell ref="C3:D5"/>
    <mergeCell ref="F8:F9"/>
    <mergeCell ref="F19:F20"/>
    <mergeCell ref="A19:A20"/>
    <mergeCell ref="E3:E5"/>
    <mergeCell ref="F3:F5"/>
    <mergeCell ref="B3:B5"/>
    <mergeCell ref="B19:B20"/>
    <mergeCell ref="A10:A18"/>
    <mergeCell ref="F10:F18"/>
    <mergeCell ref="E31:E32"/>
    <mergeCell ref="E33:E37"/>
    <mergeCell ref="E6:E7"/>
    <mergeCell ref="X4:Z4"/>
    <mergeCell ref="AA4:AC4"/>
    <mergeCell ref="X3:AC3"/>
    <mergeCell ref="P3:P5"/>
    <mergeCell ref="S4:T4"/>
    <mergeCell ref="U4:V4"/>
    <mergeCell ref="Q3:V3"/>
    <mergeCell ref="Q4:Q5"/>
    <mergeCell ref="R4:R5"/>
    <mergeCell ref="W3:W5"/>
    <mergeCell ref="E8:E9"/>
    <mergeCell ref="E10:E18"/>
    <mergeCell ref="E19:E20"/>
    <mergeCell ref="E21:E22"/>
    <mergeCell ref="E66:E67"/>
    <mergeCell ref="E68:E69"/>
    <mergeCell ref="E48:E49"/>
    <mergeCell ref="E50:E51"/>
    <mergeCell ref="E52:E53"/>
    <mergeCell ref="E54:E55"/>
    <mergeCell ref="E56:E57"/>
    <mergeCell ref="E38:E39"/>
    <mergeCell ref="E40:E41"/>
    <mergeCell ref="E42:E43"/>
    <mergeCell ref="E44:E45"/>
    <mergeCell ref="E46:E47"/>
  </mergeCells>
  <pageMargins left="0.1" right="0.1" top="0.25" bottom="0.5" header="0.3" footer="0.25"/>
  <pageSetup paperSize="5" scale="46" orientation="landscape" r:id="rId1"/>
  <headerFooter>
    <oddFooter>&amp;L&amp;"Times New Roman,Bold Italic"Prepared By: Locey and Cahill, LLC&amp;R&amp;"Times New Roman,Bold Italic"&amp;D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82A0-1244-4AB1-B460-93C6FB693378}">
  <dimension ref="A1:AD48"/>
  <sheetViews>
    <sheetView topLeftCell="F1" workbookViewId="0">
      <selection activeCell="G23" sqref="G23"/>
    </sheetView>
  </sheetViews>
  <sheetFormatPr defaultRowHeight="12.75" x14ac:dyDescent="0.2"/>
  <cols>
    <col min="1" max="1" width="25.7109375" style="1" customWidth="1"/>
    <col min="2" max="2" width="6.7109375" style="1" customWidth="1"/>
    <col min="3" max="3" width="32.7109375" style="1" customWidth="1"/>
    <col min="4" max="4" width="15.7109375" style="1" customWidth="1"/>
    <col min="5" max="5" width="15.7109375" style="14" customWidth="1"/>
    <col min="6" max="9" width="15.7109375" style="1" customWidth="1"/>
    <col min="10" max="15" width="10.7109375" style="1" customWidth="1"/>
    <col min="16" max="16" width="10.7109375" style="2" customWidth="1"/>
    <col min="17" max="17" width="14.7109375" style="1" customWidth="1"/>
    <col min="18" max="29" width="10.7109375" style="1" customWidth="1"/>
    <col min="30" max="30" width="9.42578125" style="1" customWidth="1"/>
    <col min="31" max="255" width="9.140625" style="1"/>
    <col min="256" max="256" width="10.7109375" style="1" bestFit="1" customWidth="1"/>
    <col min="257" max="257" width="25.28515625" style="1" customWidth="1"/>
    <col min="258" max="258" width="15" style="1" bestFit="1" customWidth="1"/>
    <col min="259" max="260" width="13.42578125" style="1" bestFit="1" customWidth="1"/>
    <col min="261" max="511" width="9.140625" style="1"/>
    <col min="512" max="512" width="10.7109375" style="1" bestFit="1" customWidth="1"/>
    <col min="513" max="513" width="25.28515625" style="1" customWidth="1"/>
    <col min="514" max="514" width="15" style="1" bestFit="1" customWidth="1"/>
    <col min="515" max="516" width="13.42578125" style="1" bestFit="1" customWidth="1"/>
    <col min="517" max="767" width="9.140625" style="1"/>
    <col min="768" max="768" width="10.7109375" style="1" bestFit="1" customWidth="1"/>
    <col min="769" max="769" width="25.28515625" style="1" customWidth="1"/>
    <col min="770" max="770" width="15" style="1" bestFit="1" customWidth="1"/>
    <col min="771" max="772" width="13.42578125" style="1" bestFit="1" customWidth="1"/>
    <col min="773" max="1023" width="9.140625" style="1"/>
    <col min="1024" max="1024" width="10.7109375" style="1" bestFit="1" customWidth="1"/>
    <col min="1025" max="1025" width="25.28515625" style="1" customWidth="1"/>
    <col min="1026" max="1026" width="15" style="1" bestFit="1" customWidth="1"/>
    <col min="1027" max="1028" width="13.42578125" style="1" bestFit="1" customWidth="1"/>
    <col min="1029" max="1279" width="9.140625" style="1"/>
    <col min="1280" max="1280" width="10.7109375" style="1" bestFit="1" customWidth="1"/>
    <col min="1281" max="1281" width="25.28515625" style="1" customWidth="1"/>
    <col min="1282" max="1282" width="15" style="1" bestFit="1" customWidth="1"/>
    <col min="1283" max="1284" width="13.42578125" style="1" bestFit="1" customWidth="1"/>
    <col min="1285" max="1535" width="9.140625" style="1"/>
    <col min="1536" max="1536" width="10.7109375" style="1" bestFit="1" customWidth="1"/>
    <col min="1537" max="1537" width="25.28515625" style="1" customWidth="1"/>
    <col min="1538" max="1538" width="15" style="1" bestFit="1" customWidth="1"/>
    <col min="1539" max="1540" width="13.42578125" style="1" bestFit="1" customWidth="1"/>
    <col min="1541" max="1791" width="9.140625" style="1"/>
    <col min="1792" max="1792" width="10.7109375" style="1" bestFit="1" customWidth="1"/>
    <col min="1793" max="1793" width="25.28515625" style="1" customWidth="1"/>
    <col min="1794" max="1794" width="15" style="1" bestFit="1" customWidth="1"/>
    <col min="1795" max="1796" width="13.42578125" style="1" bestFit="1" customWidth="1"/>
    <col min="1797" max="2047" width="9.140625" style="1"/>
    <col min="2048" max="2048" width="10.7109375" style="1" bestFit="1" customWidth="1"/>
    <col min="2049" max="2049" width="25.28515625" style="1" customWidth="1"/>
    <col min="2050" max="2050" width="15" style="1" bestFit="1" customWidth="1"/>
    <col min="2051" max="2052" width="13.42578125" style="1" bestFit="1" customWidth="1"/>
    <col min="2053" max="2303" width="9.140625" style="1"/>
    <col min="2304" max="2304" width="10.7109375" style="1" bestFit="1" customWidth="1"/>
    <col min="2305" max="2305" width="25.28515625" style="1" customWidth="1"/>
    <col min="2306" max="2306" width="15" style="1" bestFit="1" customWidth="1"/>
    <col min="2307" max="2308" width="13.42578125" style="1" bestFit="1" customWidth="1"/>
    <col min="2309" max="2559" width="9.140625" style="1"/>
    <col min="2560" max="2560" width="10.7109375" style="1" bestFit="1" customWidth="1"/>
    <col min="2561" max="2561" width="25.28515625" style="1" customWidth="1"/>
    <col min="2562" max="2562" width="15" style="1" bestFit="1" customWidth="1"/>
    <col min="2563" max="2564" width="13.42578125" style="1" bestFit="1" customWidth="1"/>
    <col min="2565" max="2815" width="9.140625" style="1"/>
    <col min="2816" max="2816" width="10.7109375" style="1" bestFit="1" customWidth="1"/>
    <col min="2817" max="2817" width="25.28515625" style="1" customWidth="1"/>
    <col min="2818" max="2818" width="15" style="1" bestFit="1" customWidth="1"/>
    <col min="2819" max="2820" width="13.42578125" style="1" bestFit="1" customWidth="1"/>
    <col min="2821" max="3071" width="9.140625" style="1"/>
    <col min="3072" max="3072" width="10.7109375" style="1" bestFit="1" customWidth="1"/>
    <col min="3073" max="3073" width="25.28515625" style="1" customWidth="1"/>
    <col min="3074" max="3074" width="15" style="1" bestFit="1" customWidth="1"/>
    <col min="3075" max="3076" width="13.42578125" style="1" bestFit="1" customWidth="1"/>
    <col min="3077" max="3327" width="9.140625" style="1"/>
    <col min="3328" max="3328" width="10.7109375" style="1" bestFit="1" customWidth="1"/>
    <col min="3329" max="3329" width="25.28515625" style="1" customWidth="1"/>
    <col min="3330" max="3330" width="15" style="1" bestFit="1" customWidth="1"/>
    <col min="3331" max="3332" width="13.42578125" style="1" bestFit="1" customWidth="1"/>
    <col min="3333" max="3583" width="9.140625" style="1"/>
    <col min="3584" max="3584" width="10.7109375" style="1" bestFit="1" customWidth="1"/>
    <col min="3585" max="3585" width="25.28515625" style="1" customWidth="1"/>
    <col min="3586" max="3586" width="15" style="1" bestFit="1" customWidth="1"/>
    <col min="3587" max="3588" width="13.42578125" style="1" bestFit="1" customWidth="1"/>
    <col min="3589" max="3839" width="9.140625" style="1"/>
    <col min="3840" max="3840" width="10.7109375" style="1" bestFit="1" customWidth="1"/>
    <col min="3841" max="3841" width="25.28515625" style="1" customWidth="1"/>
    <col min="3842" max="3842" width="15" style="1" bestFit="1" customWidth="1"/>
    <col min="3843" max="3844" width="13.42578125" style="1" bestFit="1" customWidth="1"/>
    <col min="3845" max="4095" width="9.140625" style="1"/>
    <col min="4096" max="4096" width="10.7109375" style="1" bestFit="1" customWidth="1"/>
    <col min="4097" max="4097" width="25.28515625" style="1" customWidth="1"/>
    <col min="4098" max="4098" width="15" style="1" bestFit="1" customWidth="1"/>
    <col min="4099" max="4100" width="13.42578125" style="1" bestFit="1" customWidth="1"/>
    <col min="4101" max="4351" width="9.140625" style="1"/>
    <col min="4352" max="4352" width="10.7109375" style="1" bestFit="1" customWidth="1"/>
    <col min="4353" max="4353" width="25.28515625" style="1" customWidth="1"/>
    <col min="4354" max="4354" width="15" style="1" bestFit="1" customWidth="1"/>
    <col min="4355" max="4356" width="13.42578125" style="1" bestFit="1" customWidth="1"/>
    <col min="4357" max="4607" width="9.140625" style="1"/>
    <col min="4608" max="4608" width="10.7109375" style="1" bestFit="1" customWidth="1"/>
    <col min="4609" max="4609" width="25.28515625" style="1" customWidth="1"/>
    <col min="4610" max="4610" width="15" style="1" bestFit="1" customWidth="1"/>
    <col min="4611" max="4612" width="13.42578125" style="1" bestFit="1" customWidth="1"/>
    <col min="4613" max="4863" width="9.140625" style="1"/>
    <col min="4864" max="4864" width="10.7109375" style="1" bestFit="1" customWidth="1"/>
    <col min="4865" max="4865" width="25.28515625" style="1" customWidth="1"/>
    <col min="4866" max="4866" width="15" style="1" bestFit="1" customWidth="1"/>
    <col min="4867" max="4868" width="13.42578125" style="1" bestFit="1" customWidth="1"/>
    <col min="4869" max="5119" width="9.140625" style="1"/>
    <col min="5120" max="5120" width="10.7109375" style="1" bestFit="1" customWidth="1"/>
    <col min="5121" max="5121" width="25.28515625" style="1" customWidth="1"/>
    <col min="5122" max="5122" width="15" style="1" bestFit="1" customWidth="1"/>
    <col min="5123" max="5124" width="13.42578125" style="1" bestFit="1" customWidth="1"/>
    <col min="5125" max="5375" width="9.140625" style="1"/>
    <col min="5376" max="5376" width="10.7109375" style="1" bestFit="1" customWidth="1"/>
    <col min="5377" max="5377" width="25.28515625" style="1" customWidth="1"/>
    <col min="5378" max="5378" width="15" style="1" bestFit="1" customWidth="1"/>
    <col min="5379" max="5380" width="13.42578125" style="1" bestFit="1" customWidth="1"/>
    <col min="5381" max="5631" width="9.140625" style="1"/>
    <col min="5632" max="5632" width="10.7109375" style="1" bestFit="1" customWidth="1"/>
    <col min="5633" max="5633" width="25.28515625" style="1" customWidth="1"/>
    <col min="5634" max="5634" width="15" style="1" bestFit="1" customWidth="1"/>
    <col min="5635" max="5636" width="13.42578125" style="1" bestFit="1" customWidth="1"/>
    <col min="5637" max="5887" width="9.140625" style="1"/>
    <col min="5888" max="5888" width="10.7109375" style="1" bestFit="1" customWidth="1"/>
    <col min="5889" max="5889" width="25.28515625" style="1" customWidth="1"/>
    <col min="5890" max="5890" width="15" style="1" bestFit="1" customWidth="1"/>
    <col min="5891" max="5892" width="13.42578125" style="1" bestFit="1" customWidth="1"/>
    <col min="5893" max="6143" width="9.140625" style="1"/>
    <col min="6144" max="6144" width="10.7109375" style="1" bestFit="1" customWidth="1"/>
    <col min="6145" max="6145" width="25.28515625" style="1" customWidth="1"/>
    <col min="6146" max="6146" width="15" style="1" bestFit="1" customWidth="1"/>
    <col min="6147" max="6148" width="13.42578125" style="1" bestFit="1" customWidth="1"/>
    <col min="6149" max="6399" width="9.140625" style="1"/>
    <col min="6400" max="6400" width="10.7109375" style="1" bestFit="1" customWidth="1"/>
    <col min="6401" max="6401" width="25.28515625" style="1" customWidth="1"/>
    <col min="6402" max="6402" width="15" style="1" bestFit="1" customWidth="1"/>
    <col min="6403" max="6404" width="13.42578125" style="1" bestFit="1" customWidth="1"/>
    <col min="6405" max="6655" width="9.140625" style="1"/>
    <col min="6656" max="6656" width="10.7109375" style="1" bestFit="1" customWidth="1"/>
    <col min="6657" max="6657" width="25.28515625" style="1" customWidth="1"/>
    <col min="6658" max="6658" width="15" style="1" bestFit="1" customWidth="1"/>
    <col min="6659" max="6660" width="13.42578125" style="1" bestFit="1" customWidth="1"/>
    <col min="6661" max="6911" width="9.140625" style="1"/>
    <col min="6912" max="6912" width="10.7109375" style="1" bestFit="1" customWidth="1"/>
    <col min="6913" max="6913" width="25.28515625" style="1" customWidth="1"/>
    <col min="6914" max="6914" width="15" style="1" bestFit="1" customWidth="1"/>
    <col min="6915" max="6916" width="13.42578125" style="1" bestFit="1" customWidth="1"/>
    <col min="6917" max="7167" width="9.140625" style="1"/>
    <col min="7168" max="7168" width="10.7109375" style="1" bestFit="1" customWidth="1"/>
    <col min="7169" max="7169" width="25.28515625" style="1" customWidth="1"/>
    <col min="7170" max="7170" width="15" style="1" bestFit="1" customWidth="1"/>
    <col min="7171" max="7172" width="13.42578125" style="1" bestFit="1" customWidth="1"/>
    <col min="7173" max="7423" width="9.140625" style="1"/>
    <col min="7424" max="7424" width="10.7109375" style="1" bestFit="1" customWidth="1"/>
    <col min="7425" max="7425" width="25.28515625" style="1" customWidth="1"/>
    <col min="7426" max="7426" width="15" style="1" bestFit="1" customWidth="1"/>
    <col min="7427" max="7428" width="13.42578125" style="1" bestFit="1" customWidth="1"/>
    <col min="7429" max="7679" width="9.140625" style="1"/>
    <col min="7680" max="7680" width="10.7109375" style="1" bestFit="1" customWidth="1"/>
    <col min="7681" max="7681" width="25.28515625" style="1" customWidth="1"/>
    <col min="7682" max="7682" width="15" style="1" bestFit="1" customWidth="1"/>
    <col min="7683" max="7684" width="13.42578125" style="1" bestFit="1" customWidth="1"/>
    <col min="7685" max="7935" width="9.140625" style="1"/>
    <col min="7936" max="7936" width="10.7109375" style="1" bestFit="1" customWidth="1"/>
    <col min="7937" max="7937" width="25.28515625" style="1" customWidth="1"/>
    <col min="7938" max="7938" width="15" style="1" bestFit="1" customWidth="1"/>
    <col min="7939" max="7940" width="13.42578125" style="1" bestFit="1" customWidth="1"/>
    <col min="7941" max="8191" width="9.140625" style="1"/>
    <col min="8192" max="8192" width="10.7109375" style="1" bestFit="1" customWidth="1"/>
    <col min="8193" max="8193" width="25.28515625" style="1" customWidth="1"/>
    <col min="8194" max="8194" width="15" style="1" bestFit="1" customWidth="1"/>
    <col min="8195" max="8196" width="13.42578125" style="1" bestFit="1" customWidth="1"/>
    <col min="8197" max="8447" width="9.140625" style="1"/>
    <col min="8448" max="8448" width="10.7109375" style="1" bestFit="1" customWidth="1"/>
    <col min="8449" max="8449" width="25.28515625" style="1" customWidth="1"/>
    <col min="8450" max="8450" width="15" style="1" bestFit="1" customWidth="1"/>
    <col min="8451" max="8452" width="13.42578125" style="1" bestFit="1" customWidth="1"/>
    <col min="8453" max="8703" width="9.140625" style="1"/>
    <col min="8704" max="8704" width="10.7109375" style="1" bestFit="1" customWidth="1"/>
    <col min="8705" max="8705" width="25.28515625" style="1" customWidth="1"/>
    <col min="8706" max="8706" width="15" style="1" bestFit="1" customWidth="1"/>
    <col min="8707" max="8708" width="13.42578125" style="1" bestFit="1" customWidth="1"/>
    <col min="8709" max="8959" width="9.140625" style="1"/>
    <col min="8960" max="8960" width="10.7109375" style="1" bestFit="1" customWidth="1"/>
    <col min="8961" max="8961" width="25.28515625" style="1" customWidth="1"/>
    <col min="8962" max="8962" width="15" style="1" bestFit="1" customWidth="1"/>
    <col min="8963" max="8964" width="13.42578125" style="1" bestFit="1" customWidth="1"/>
    <col min="8965" max="9215" width="9.140625" style="1"/>
    <col min="9216" max="9216" width="10.7109375" style="1" bestFit="1" customWidth="1"/>
    <col min="9217" max="9217" width="25.28515625" style="1" customWidth="1"/>
    <col min="9218" max="9218" width="15" style="1" bestFit="1" customWidth="1"/>
    <col min="9219" max="9220" width="13.42578125" style="1" bestFit="1" customWidth="1"/>
    <col min="9221" max="9471" width="9.140625" style="1"/>
    <col min="9472" max="9472" width="10.7109375" style="1" bestFit="1" customWidth="1"/>
    <col min="9473" max="9473" width="25.28515625" style="1" customWidth="1"/>
    <col min="9474" max="9474" width="15" style="1" bestFit="1" customWidth="1"/>
    <col min="9475" max="9476" width="13.42578125" style="1" bestFit="1" customWidth="1"/>
    <col min="9477" max="9727" width="9.140625" style="1"/>
    <col min="9728" max="9728" width="10.7109375" style="1" bestFit="1" customWidth="1"/>
    <col min="9729" max="9729" width="25.28515625" style="1" customWidth="1"/>
    <col min="9730" max="9730" width="15" style="1" bestFit="1" customWidth="1"/>
    <col min="9731" max="9732" width="13.42578125" style="1" bestFit="1" customWidth="1"/>
    <col min="9733" max="9983" width="9.140625" style="1"/>
    <col min="9984" max="9984" width="10.7109375" style="1" bestFit="1" customWidth="1"/>
    <col min="9985" max="9985" width="25.28515625" style="1" customWidth="1"/>
    <col min="9986" max="9986" width="15" style="1" bestFit="1" customWidth="1"/>
    <col min="9987" max="9988" width="13.42578125" style="1" bestFit="1" customWidth="1"/>
    <col min="9989" max="10239" width="9.140625" style="1"/>
    <col min="10240" max="10240" width="10.7109375" style="1" bestFit="1" customWidth="1"/>
    <col min="10241" max="10241" width="25.28515625" style="1" customWidth="1"/>
    <col min="10242" max="10242" width="15" style="1" bestFit="1" customWidth="1"/>
    <col min="10243" max="10244" width="13.42578125" style="1" bestFit="1" customWidth="1"/>
    <col min="10245" max="10495" width="9.140625" style="1"/>
    <col min="10496" max="10496" width="10.7109375" style="1" bestFit="1" customWidth="1"/>
    <col min="10497" max="10497" width="25.28515625" style="1" customWidth="1"/>
    <col min="10498" max="10498" width="15" style="1" bestFit="1" customWidth="1"/>
    <col min="10499" max="10500" width="13.42578125" style="1" bestFit="1" customWidth="1"/>
    <col min="10501" max="10751" width="9.140625" style="1"/>
    <col min="10752" max="10752" width="10.7109375" style="1" bestFit="1" customWidth="1"/>
    <col min="10753" max="10753" width="25.28515625" style="1" customWidth="1"/>
    <col min="10754" max="10754" width="15" style="1" bestFit="1" customWidth="1"/>
    <col min="10755" max="10756" width="13.42578125" style="1" bestFit="1" customWidth="1"/>
    <col min="10757" max="11007" width="9.140625" style="1"/>
    <col min="11008" max="11008" width="10.7109375" style="1" bestFit="1" customWidth="1"/>
    <col min="11009" max="11009" width="25.28515625" style="1" customWidth="1"/>
    <col min="11010" max="11010" width="15" style="1" bestFit="1" customWidth="1"/>
    <col min="11011" max="11012" width="13.42578125" style="1" bestFit="1" customWidth="1"/>
    <col min="11013" max="11263" width="9.140625" style="1"/>
    <col min="11264" max="11264" width="10.7109375" style="1" bestFit="1" customWidth="1"/>
    <col min="11265" max="11265" width="25.28515625" style="1" customWidth="1"/>
    <col min="11266" max="11266" width="15" style="1" bestFit="1" customWidth="1"/>
    <col min="11267" max="11268" width="13.42578125" style="1" bestFit="1" customWidth="1"/>
    <col min="11269" max="11519" width="9.140625" style="1"/>
    <col min="11520" max="11520" width="10.7109375" style="1" bestFit="1" customWidth="1"/>
    <col min="11521" max="11521" width="25.28515625" style="1" customWidth="1"/>
    <col min="11522" max="11522" width="15" style="1" bestFit="1" customWidth="1"/>
    <col min="11523" max="11524" width="13.42578125" style="1" bestFit="1" customWidth="1"/>
    <col min="11525" max="11775" width="9.140625" style="1"/>
    <col min="11776" max="11776" width="10.7109375" style="1" bestFit="1" customWidth="1"/>
    <col min="11777" max="11777" width="25.28515625" style="1" customWidth="1"/>
    <col min="11778" max="11778" width="15" style="1" bestFit="1" customWidth="1"/>
    <col min="11779" max="11780" width="13.42578125" style="1" bestFit="1" customWidth="1"/>
    <col min="11781" max="12031" width="9.140625" style="1"/>
    <col min="12032" max="12032" width="10.7109375" style="1" bestFit="1" customWidth="1"/>
    <col min="12033" max="12033" width="25.28515625" style="1" customWidth="1"/>
    <col min="12034" max="12034" width="15" style="1" bestFit="1" customWidth="1"/>
    <col min="12035" max="12036" width="13.42578125" style="1" bestFit="1" customWidth="1"/>
    <col min="12037" max="12287" width="9.140625" style="1"/>
    <col min="12288" max="12288" width="10.7109375" style="1" bestFit="1" customWidth="1"/>
    <col min="12289" max="12289" width="25.28515625" style="1" customWidth="1"/>
    <col min="12290" max="12290" width="15" style="1" bestFit="1" customWidth="1"/>
    <col min="12291" max="12292" width="13.42578125" style="1" bestFit="1" customWidth="1"/>
    <col min="12293" max="12543" width="9.140625" style="1"/>
    <col min="12544" max="12544" width="10.7109375" style="1" bestFit="1" customWidth="1"/>
    <col min="12545" max="12545" width="25.28515625" style="1" customWidth="1"/>
    <col min="12546" max="12546" width="15" style="1" bestFit="1" customWidth="1"/>
    <col min="12547" max="12548" width="13.42578125" style="1" bestFit="1" customWidth="1"/>
    <col min="12549" max="12799" width="9.140625" style="1"/>
    <col min="12800" max="12800" width="10.7109375" style="1" bestFit="1" customWidth="1"/>
    <col min="12801" max="12801" width="25.28515625" style="1" customWidth="1"/>
    <col min="12802" max="12802" width="15" style="1" bestFit="1" customWidth="1"/>
    <col min="12803" max="12804" width="13.42578125" style="1" bestFit="1" customWidth="1"/>
    <col min="12805" max="13055" width="9.140625" style="1"/>
    <col min="13056" max="13056" width="10.7109375" style="1" bestFit="1" customWidth="1"/>
    <col min="13057" max="13057" width="25.28515625" style="1" customWidth="1"/>
    <col min="13058" max="13058" width="15" style="1" bestFit="1" customWidth="1"/>
    <col min="13059" max="13060" width="13.42578125" style="1" bestFit="1" customWidth="1"/>
    <col min="13061" max="13311" width="9.140625" style="1"/>
    <col min="13312" max="13312" width="10.7109375" style="1" bestFit="1" customWidth="1"/>
    <col min="13313" max="13313" width="25.28515625" style="1" customWidth="1"/>
    <col min="13314" max="13314" width="15" style="1" bestFit="1" customWidth="1"/>
    <col min="13315" max="13316" width="13.42578125" style="1" bestFit="1" customWidth="1"/>
    <col min="13317" max="13567" width="9.140625" style="1"/>
    <col min="13568" max="13568" width="10.7109375" style="1" bestFit="1" customWidth="1"/>
    <col min="13569" max="13569" width="25.28515625" style="1" customWidth="1"/>
    <col min="13570" max="13570" width="15" style="1" bestFit="1" customWidth="1"/>
    <col min="13571" max="13572" width="13.42578125" style="1" bestFit="1" customWidth="1"/>
    <col min="13573" max="13823" width="9.140625" style="1"/>
    <col min="13824" max="13824" width="10.7109375" style="1" bestFit="1" customWidth="1"/>
    <col min="13825" max="13825" width="25.28515625" style="1" customWidth="1"/>
    <col min="13826" max="13826" width="15" style="1" bestFit="1" customWidth="1"/>
    <col min="13827" max="13828" width="13.42578125" style="1" bestFit="1" customWidth="1"/>
    <col min="13829" max="14079" width="9.140625" style="1"/>
    <col min="14080" max="14080" width="10.7109375" style="1" bestFit="1" customWidth="1"/>
    <col min="14081" max="14081" width="25.28515625" style="1" customWidth="1"/>
    <col min="14082" max="14082" width="15" style="1" bestFit="1" customWidth="1"/>
    <col min="14083" max="14084" width="13.42578125" style="1" bestFit="1" customWidth="1"/>
    <col min="14085" max="14335" width="9.140625" style="1"/>
    <col min="14336" max="14336" width="10.7109375" style="1" bestFit="1" customWidth="1"/>
    <col min="14337" max="14337" width="25.28515625" style="1" customWidth="1"/>
    <col min="14338" max="14338" width="15" style="1" bestFit="1" customWidth="1"/>
    <col min="14339" max="14340" width="13.42578125" style="1" bestFit="1" customWidth="1"/>
    <col min="14341" max="14591" width="9.140625" style="1"/>
    <col min="14592" max="14592" width="10.7109375" style="1" bestFit="1" customWidth="1"/>
    <col min="14593" max="14593" width="25.28515625" style="1" customWidth="1"/>
    <col min="14594" max="14594" width="15" style="1" bestFit="1" customWidth="1"/>
    <col min="14595" max="14596" width="13.42578125" style="1" bestFit="1" customWidth="1"/>
    <col min="14597" max="14847" width="9.140625" style="1"/>
    <col min="14848" max="14848" width="10.7109375" style="1" bestFit="1" customWidth="1"/>
    <col min="14849" max="14849" width="25.28515625" style="1" customWidth="1"/>
    <col min="14850" max="14850" width="15" style="1" bestFit="1" customWidth="1"/>
    <col min="14851" max="14852" width="13.42578125" style="1" bestFit="1" customWidth="1"/>
    <col min="14853" max="15103" width="9.140625" style="1"/>
    <col min="15104" max="15104" width="10.7109375" style="1" bestFit="1" customWidth="1"/>
    <col min="15105" max="15105" width="25.28515625" style="1" customWidth="1"/>
    <col min="15106" max="15106" width="15" style="1" bestFit="1" customWidth="1"/>
    <col min="15107" max="15108" width="13.42578125" style="1" bestFit="1" customWidth="1"/>
    <col min="15109" max="15359" width="9.140625" style="1"/>
    <col min="15360" max="15360" width="10.7109375" style="1" bestFit="1" customWidth="1"/>
    <col min="15361" max="15361" width="25.28515625" style="1" customWidth="1"/>
    <col min="15362" max="15362" width="15" style="1" bestFit="1" customWidth="1"/>
    <col min="15363" max="15364" width="13.42578125" style="1" bestFit="1" customWidth="1"/>
    <col min="15365" max="15615" width="9.140625" style="1"/>
    <col min="15616" max="15616" width="10.7109375" style="1" bestFit="1" customWidth="1"/>
    <col min="15617" max="15617" width="25.28515625" style="1" customWidth="1"/>
    <col min="15618" max="15618" width="15" style="1" bestFit="1" customWidth="1"/>
    <col min="15619" max="15620" width="13.42578125" style="1" bestFit="1" customWidth="1"/>
    <col min="15621" max="15871" width="9.140625" style="1"/>
    <col min="15872" max="15872" width="10.7109375" style="1" bestFit="1" customWidth="1"/>
    <col min="15873" max="15873" width="25.28515625" style="1" customWidth="1"/>
    <col min="15874" max="15874" width="15" style="1" bestFit="1" customWidth="1"/>
    <col min="15875" max="15876" width="13.42578125" style="1" bestFit="1" customWidth="1"/>
    <col min="15877" max="16127" width="9.140625" style="1"/>
    <col min="16128" max="16128" width="10.7109375" style="1" bestFit="1" customWidth="1"/>
    <col min="16129" max="16129" width="25.28515625" style="1" customWidth="1"/>
    <col min="16130" max="16130" width="15" style="1" bestFit="1" customWidth="1"/>
    <col min="16131" max="16132" width="13.42578125" style="1" bestFit="1" customWidth="1"/>
    <col min="16133" max="16384" width="9.140625" style="1"/>
  </cols>
  <sheetData>
    <row r="1" spans="1:30" s="5" customFormat="1" ht="15.95" customHeight="1" x14ac:dyDescent="0.2">
      <c r="A1" s="11" t="s">
        <v>0</v>
      </c>
      <c r="B1" s="11"/>
      <c r="C1" s="11"/>
      <c r="E1" s="7"/>
      <c r="P1" s="7"/>
    </row>
    <row r="2" spans="1:30" s="5" customFormat="1" ht="15.95" customHeight="1" x14ac:dyDescent="0.2">
      <c r="A2" s="5" t="s">
        <v>449</v>
      </c>
      <c r="E2" s="7"/>
      <c r="P2" s="7"/>
    </row>
    <row r="3" spans="1:30" s="6" customFormat="1" ht="15.95" customHeight="1" x14ac:dyDescent="0.2">
      <c r="A3" s="287" t="s">
        <v>68</v>
      </c>
      <c r="B3" s="285" t="s">
        <v>261</v>
      </c>
      <c r="C3" s="289" t="s">
        <v>79</v>
      </c>
      <c r="D3" s="290"/>
      <c r="E3" s="285" t="s">
        <v>69</v>
      </c>
      <c r="F3" s="285" t="s">
        <v>67</v>
      </c>
      <c r="G3" s="278" t="s">
        <v>408</v>
      </c>
      <c r="H3" s="285" t="s">
        <v>409</v>
      </c>
      <c r="I3" s="285" t="s">
        <v>105</v>
      </c>
      <c r="J3" s="282" t="s">
        <v>26</v>
      </c>
      <c r="K3" s="283"/>
      <c r="L3" s="283"/>
      <c r="M3" s="283"/>
      <c r="N3" s="283"/>
      <c r="O3" s="284"/>
      <c r="P3" s="278" t="s">
        <v>51</v>
      </c>
      <c r="Q3" s="281" t="s">
        <v>9</v>
      </c>
      <c r="R3" s="281"/>
      <c r="S3" s="281"/>
      <c r="T3" s="281"/>
      <c r="U3" s="281"/>
      <c r="V3" s="281"/>
      <c r="W3" s="278" t="s">
        <v>52</v>
      </c>
      <c r="X3" s="281" t="s">
        <v>445</v>
      </c>
      <c r="Y3" s="281"/>
      <c r="Z3" s="281"/>
      <c r="AA3" s="281"/>
      <c r="AB3" s="281"/>
      <c r="AC3" s="281"/>
    </row>
    <row r="4" spans="1:30" s="6" customFormat="1" ht="15.95" customHeight="1" x14ac:dyDescent="0.2">
      <c r="A4" s="287"/>
      <c r="B4" s="288"/>
      <c r="C4" s="291"/>
      <c r="D4" s="292"/>
      <c r="E4" s="288"/>
      <c r="F4" s="288"/>
      <c r="G4" s="279"/>
      <c r="H4" s="288"/>
      <c r="I4" s="288"/>
      <c r="J4" s="282" t="s">
        <v>27</v>
      </c>
      <c r="K4" s="283"/>
      <c r="L4" s="284"/>
      <c r="M4" s="282" t="s">
        <v>28</v>
      </c>
      <c r="N4" s="283"/>
      <c r="O4" s="284"/>
      <c r="P4" s="279"/>
      <c r="Q4" s="285" t="s">
        <v>46</v>
      </c>
      <c r="R4" s="285" t="s">
        <v>48</v>
      </c>
      <c r="S4" s="281" t="s">
        <v>49</v>
      </c>
      <c r="T4" s="281"/>
      <c r="U4" s="281" t="s">
        <v>50</v>
      </c>
      <c r="V4" s="281"/>
      <c r="W4" s="279"/>
      <c r="X4" s="281" t="s">
        <v>1</v>
      </c>
      <c r="Y4" s="281"/>
      <c r="Z4" s="281"/>
      <c r="AA4" s="281" t="s">
        <v>2</v>
      </c>
      <c r="AB4" s="281"/>
      <c r="AC4" s="281"/>
    </row>
    <row r="5" spans="1:30" s="7" customFormat="1" ht="15.95" customHeight="1" x14ac:dyDescent="0.2">
      <c r="A5" s="287"/>
      <c r="B5" s="286"/>
      <c r="C5" s="293"/>
      <c r="D5" s="294"/>
      <c r="E5" s="286"/>
      <c r="F5" s="286"/>
      <c r="G5" s="280"/>
      <c r="H5" s="286"/>
      <c r="I5" s="286"/>
      <c r="J5" s="10" t="s">
        <v>5</v>
      </c>
      <c r="K5" s="10" t="s">
        <v>6</v>
      </c>
      <c r="L5" s="136" t="s">
        <v>7</v>
      </c>
      <c r="M5" s="10" t="s">
        <v>5</v>
      </c>
      <c r="N5" s="10" t="s">
        <v>6</v>
      </c>
      <c r="O5" s="136" t="s">
        <v>7</v>
      </c>
      <c r="P5" s="280"/>
      <c r="Q5" s="286"/>
      <c r="R5" s="286"/>
      <c r="S5" s="136" t="s">
        <v>1</v>
      </c>
      <c r="T5" s="136" t="s">
        <v>2</v>
      </c>
      <c r="U5" s="136" t="s">
        <v>1</v>
      </c>
      <c r="V5" s="136" t="s">
        <v>2</v>
      </c>
      <c r="W5" s="280"/>
      <c r="X5" s="15" t="s">
        <v>24</v>
      </c>
      <c r="Y5" s="15" t="s">
        <v>25</v>
      </c>
      <c r="Z5" s="15" t="s">
        <v>15</v>
      </c>
      <c r="AA5" s="15" t="s">
        <v>24</v>
      </c>
      <c r="AB5" s="15" t="s">
        <v>25</v>
      </c>
      <c r="AC5" s="15" t="s">
        <v>15</v>
      </c>
    </row>
    <row r="6" spans="1:30" s="6" customFormat="1" ht="15.95" customHeight="1" x14ac:dyDescent="0.2">
      <c r="A6" s="296" t="s">
        <v>19</v>
      </c>
      <c r="B6" s="272">
        <v>31</v>
      </c>
      <c r="C6" s="146" t="s">
        <v>81</v>
      </c>
      <c r="D6" s="146" t="s">
        <v>91</v>
      </c>
      <c r="E6" s="275">
        <v>40544</v>
      </c>
      <c r="F6" s="254" t="s">
        <v>114</v>
      </c>
      <c r="G6" s="147" t="s">
        <v>85</v>
      </c>
      <c r="H6" s="147" t="s">
        <v>86</v>
      </c>
      <c r="I6" s="147" t="s">
        <v>100</v>
      </c>
      <c r="J6" s="140">
        <v>5</v>
      </c>
      <c r="K6" s="140">
        <v>10</v>
      </c>
      <c r="L6" s="140">
        <v>25</v>
      </c>
      <c r="M6" s="140">
        <v>10</v>
      </c>
      <c r="N6" s="140">
        <v>20</v>
      </c>
      <c r="O6" s="140">
        <v>50</v>
      </c>
      <c r="P6" s="140" t="s">
        <v>39</v>
      </c>
      <c r="Q6" s="144" t="s">
        <v>54</v>
      </c>
      <c r="R6" s="140">
        <v>10</v>
      </c>
      <c r="S6" s="140" t="s">
        <v>23</v>
      </c>
      <c r="T6" s="140" t="s">
        <v>23</v>
      </c>
      <c r="U6" s="150">
        <v>1000</v>
      </c>
      <c r="V6" s="150">
        <v>3000</v>
      </c>
      <c r="W6" s="144" t="s">
        <v>53</v>
      </c>
      <c r="X6" s="47">
        <f>IF($W6="MM1",'2020 GTCMHIC Indemnity Plans'!$D$25,IF($W6="MM2",'2020 GTCMHIC Indemnity Plans'!$F$25,IF($W6="MM3",'2020 GTCMHIC Indemnity Plans'!$H$25,IF($W6="MM5",'2020 GTCMHIC Indemnity Plans'!$J$25,IF($W6="MM6",'2020 GTCMHIC Comprehensive Plan'!$D$25,IF($W6="MM7",'2020 GTCMHIC Indemnity Plans'!$L$25,IF($W6="PPO1",'2020 GTMHIC PPO Plans'!$D$25,IF($W6="PPO2",'2020 GTMHIC PPO Plans'!$F$25,IF($W6="PPO3",'2020 GTMHIC PPO Plans'!$H$25,IF($W6="PPOT",'2020 GTMHIC PPO Plans'!$J$25,IF($W6="ACA-P",'2020 GTCMHIC Metal Level Plans'!$C$29,IF($W6="ACA-G",'2020 GTCMHIC Metal Level Plans'!$C$34,IF($W6="ACA-S",'2020 GTCMHIC Metal Level Plans'!$C$39,IF($W6="ACA-B",'2020 GTCMHIC Metal Level Plans'!$C$44,IF($W6="MS-1",'2020 Mx Supp Plans'!$D$26,IF($W6="MS-2",'2020 Mx Supp Plans'!$F$26,IF($W6="MS-3",'2020 Mx Supp Plans'!$H$26,IF($W6="MS-4",'2020 Mx Supp Plans'!$J$26,IF($W6="MS-5",'2020 Mx Supp Plans'!$L$26," ")))))))))))))))))))</f>
        <v>798.43</v>
      </c>
      <c r="Y6" s="47">
        <f>IF($P6="2T1",'2020 GTCMHIC 2-Tier Rx Plans'!$C$30,IF($P6="2T2",'2020 GTCMHIC 2-Tier Rx Plans'!$D$30,IF($P6="2T3",'2020 GTCMHIC 2-Tier Rx Plans'!$E$30,IF($P6="3T3",'2020 GTCMHIC 3-Tier Rx Plans'!$C$30,IF($P6="3T5a",'2020 GTCMHIC 3-Tier Rx Plans'!$D$30,IF($P6="3T6",'2020 GTCMHIC 3-Tier Rx Plans'!$E$30,IF($P6="3T7",'2020 GTCMHIC 3-Tier Rx Plans'!$F$30,IF($P6="3T9",'2020 GTCMHIC 3-Tier Rx Plans'!$G$30,IF($P6="3T10",'2020 GTCMHIC 3-Tier Rx Plans'!$H$30,IF($P6="3T11",'2020 GTCMHIC 3-Tier Rx Plans'!$I$30,IF($P6="3T13",'2020 GTCMHIC 3-Tier Rx Plans'!$J$30,IF($W6="ACA-P",'2020 GTCMHIC Metal Level Plans'!$C$30,IF($W6="ACA-G",'2020 GTCMHIC Metal Level Plans'!$C$35,IF($W6="ACA-S",'2020 GTCMHIC Metal Level Plans'!$C$40,IF($W6="ACA-B",'2020 GTCMHIC Metal Level Plans'!$C$45,IF($W6="MS-1",'2020 Mx Supp Plans'!$D$27,IF($W6="MS-2",'2020 Mx Supp Plans'!$F$27,IF($W6="MS-3",'2020 Mx Supp Plans'!$H$27,IF($W6="MS-4",'2020 Mx Supp Plans'!$J$27,IF($W6="MS-5",'2020 Mx Supp Plans'!$L$27,IF($W6="MS-6",'2020 Mx Supp Plans'!$N$27,0)))))))))))))))))))))</f>
        <v>277.77999999999997</v>
      </c>
      <c r="Z6" s="47">
        <f>IF($W6="ACA-P",'2020 GTCMHIC Metal Level Plans'!$D$25,IF($W6="ACA-G",'2020 GTCMHIC Metal Level Plans'!$F$25,IF($W6="ACA-S",'2020 GTCMHIC Metal Level Plans'!$H$25,IF($W6="ACA-B",'2020 GTCMHIC Metal Level Plans'!$J$25,'Premium Rate Summary - Villages'!X6+Y6))))</f>
        <v>1076.21</v>
      </c>
      <c r="AA6" s="47">
        <f>IF($W6="MM1",'2020 GTCMHIC Indemnity Plans'!$D$26,IF($W6="MM2",'2020 GTCMHIC Indemnity Plans'!$F$26,IF($W6="MM3",'2020 GTCMHIC Indemnity Plans'!$H$26,IF($W6="MM5",'2020 GTCMHIC Indemnity Plans'!$J$26,IF($W6="MM6",'2020 GTCMHIC Comprehensive Plan'!$D$26,IF($W6="MM7",'2020 GTCMHIC Indemnity Plans'!$L$26,IF($W6="PPO1",'2020 GTMHIC PPO Plans'!$D$26,IF($W6="PPO2",'2020 GTMHIC PPO Plans'!$F$26,IF($W6="PPO3",'2020 GTMHIC PPO Plans'!$H$26,IF($W6="PPOT",'2020 GTMHIC PPO Plans'!$J$26,IF($W6="ACA-P",'2020 GTCMHIC Metal Level Plans'!$D$29,IF($W6="ACA-G",'2020 GTCMHIC Metal Level Plans'!$D$34,IF($W6="ACA-S",'2020 GTCMHIC Metal Level Plans'!$D$39,IF($W6="ACA-B",'2020 GTCMHIC Metal Level Plans'!$D$44,IF($W6="MS-1","n/a",IF($W6="MS-2","n/a",IF($W6="MS-3","n/a",IF($W6="MS-4","n/a",IF($W6="MS-5","n/a"," ")))))))))))))))))))</f>
        <v>1730.52</v>
      </c>
      <c r="AB6" s="47">
        <f>IF($P6="2T1",'2020 GTCMHIC 2-Tier Rx Plans'!$C$31,IF($P6="2T2",'2020 GTCMHIC 2-Tier Rx Plans'!$D$31,IF($P6="2T3",'2020 GTCMHIC 2-Tier Rx Plans'!$E$31,IF($P6="3T3",'2020 GTCMHIC 3-Tier Rx Plans'!$C$31,IF($P6="3T5a",'2020 GTCMHIC 3-Tier Rx Plans'!$D$31,IF($P6="3T6",'2020 GTCMHIC 3-Tier Rx Plans'!$E$31,IF($P6="3T7",'2020 GTCMHIC 3-Tier Rx Plans'!$F$31,IF($P6="3T9",'2020 GTCMHIC 3-Tier Rx Plans'!$G$31,IF($P6="3T10",'2020 GTCMHIC 3-Tier Rx Plans'!$H$31,IF($P6="3T11",'2020 GTCMHIC 3-Tier Rx Plans'!$I$31,IF($P6="3T13",'2020 GTCMHIC 3-Tier Rx Plans'!$J$31,IF($W6="ACA-P",'2020 GTCMHIC Metal Level Plans'!$D$30,IF($W6="ACA-G",'2020 GTCMHIC Metal Level Plans'!$D$35,IF($W6="ACA-S",'2020 GTCMHIC Metal Level Plans'!$D$40,IF($W6="ACA-B",'2020 GTCMHIC Metal Level Plans'!$D$45,IF($W6="MS-1","n/a",IF($W6="MS-2","n/a",IF($W6="MS-3","n/a",IF($W6="MS-4","n/a",IF($W6="MS-5","n/a",IF($W6="MS-6",'2020 Mx Supp Plans'!$N$27,0)))))))))))))))))))))</f>
        <v>602.05999999999995</v>
      </c>
      <c r="AC6" s="47">
        <f>IF($W6="ACA-P",'2020 GTCMHIC Metal Level Plans'!$D$26,IF($W6="ACA-G",'2020 GTCMHIC Metal Level Plans'!$F$26,IF($W6="ACA-S",'2020 GTCMHIC Metal Level Plans'!$H$26,IF($W6="ACA-B",'2020 GTCMHIC Metal Level Plans'!$J$26,'Premium Rate Summary - Villages'!AA6+AB6))))</f>
        <v>2332.58</v>
      </c>
      <c r="AD6" s="19"/>
    </row>
    <row r="7" spans="1:30" s="6" customFormat="1" ht="15.95" customHeight="1" x14ac:dyDescent="0.2">
      <c r="A7" s="297"/>
      <c r="B7" s="273"/>
      <c r="C7" s="146" t="s">
        <v>82</v>
      </c>
      <c r="D7" s="146" t="s">
        <v>91</v>
      </c>
      <c r="E7" s="332"/>
      <c r="F7" s="255"/>
      <c r="G7" s="147" t="s">
        <v>87</v>
      </c>
      <c r="H7" s="147" t="s">
        <v>95</v>
      </c>
      <c r="I7" s="147" t="s">
        <v>100</v>
      </c>
      <c r="J7" s="140">
        <v>5</v>
      </c>
      <c r="K7" s="140">
        <v>10</v>
      </c>
      <c r="L7" s="140">
        <v>25</v>
      </c>
      <c r="M7" s="140">
        <v>10</v>
      </c>
      <c r="N7" s="140">
        <v>20</v>
      </c>
      <c r="O7" s="140">
        <v>50</v>
      </c>
      <c r="P7" s="140" t="s">
        <v>39</v>
      </c>
      <c r="Q7" s="144" t="s">
        <v>54</v>
      </c>
      <c r="R7" s="140">
        <v>10</v>
      </c>
      <c r="S7" s="140" t="s">
        <v>23</v>
      </c>
      <c r="T7" s="140" t="s">
        <v>23</v>
      </c>
      <c r="U7" s="150">
        <v>1000</v>
      </c>
      <c r="V7" s="150">
        <v>3000</v>
      </c>
      <c r="W7" s="144" t="s">
        <v>53</v>
      </c>
      <c r="X7" s="47">
        <f>IF($W7="MM1",'2020 GTCMHIC Indemnity Plans'!$D$25,IF($W7="MM2",'2020 GTCMHIC Indemnity Plans'!$F$25,IF($W7="MM3",'2020 GTCMHIC Indemnity Plans'!$H$25,IF($W7="MM5",'2020 GTCMHIC Indemnity Plans'!$J$25,IF($W7="MM6",'2020 GTCMHIC Comprehensive Plan'!$D$25,IF($W7="MM7",'2020 GTCMHIC Indemnity Plans'!$L$25,IF($W7="PPO1",'2020 GTMHIC PPO Plans'!$D$25,IF($W7="PPO2",'2020 GTMHIC PPO Plans'!$F$25,IF($W7="PPO3",'2020 GTMHIC PPO Plans'!$H$25,IF($W7="PPOT",'2020 GTMHIC PPO Plans'!$J$25,IF($W7="ACA-P",'2020 GTCMHIC Metal Level Plans'!$C$29,IF($W7="ACA-G",'2020 GTCMHIC Metal Level Plans'!$C$34,IF($W7="ACA-S",'2020 GTCMHIC Metal Level Plans'!$C$39,IF($W7="ACA-B",'2020 GTCMHIC Metal Level Plans'!$C$44,IF($W7="MS-1",'2020 Mx Supp Plans'!$D$26,IF($W7="MS-2",'2020 Mx Supp Plans'!$F$26,IF($W7="MS-3",'2020 Mx Supp Plans'!$H$26,IF($W7="MS-4",'2020 Mx Supp Plans'!$J$26,IF($W7="MS-5",'2020 Mx Supp Plans'!$L$26," ")))))))))))))))))))</f>
        <v>798.43</v>
      </c>
      <c r="Y7" s="47">
        <f>IF($P7="2T1",'2020 GTCMHIC 2-Tier Rx Plans'!$C$30,IF($P7="2T2",'2020 GTCMHIC 2-Tier Rx Plans'!$D$30,IF($P7="2T3",'2020 GTCMHIC 2-Tier Rx Plans'!$E$30,IF($P7="3T3",'2020 GTCMHIC 3-Tier Rx Plans'!$C$30,IF($P7="3T5a",'2020 GTCMHIC 3-Tier Rx Plans'!$D$30,IF($P7="3T6",'2020 GTCMHIC 3-Tier Rx Plans'!$E$30,IF($P7="3T7",'2020 GTCMHIC 3-Tier Rx Plans'!$F$30,IF($P7="3T9",'2020 GTCMHIC 3-Tier Rx Plans'!$G$30,IF($P7="3T10",'2020 GTCMHIC 3-Tier Rx Plans'!$H$30,IF($P7="3T11",'2020 GTCMHIC 3-Tier Rx Plans'!$I$30,IF($P7="3T13",'2020 GTCMHIC 3-Tier Rx Plans'!$J$30,IF($W7="ACA-P",'2020 GTCMHIC Metal Level Plans'!$C$30,IF($W7="ACA-G",'2020 GTCMHIC Metal Level Plans'!$C$35,IF($W7="ACA-S",'2020 GTCMHIC Metal Level Plans'!$C$40,IF($W7="ACA-B",'2020 GTCMHIC Metal Level Plans'!$C$45,IF($W7="MS-1",'2020 Mx Supp Plans'!$D$27,IF($W7="MS-2",'2020 Mx Supp Plans'!$F$27,IF($W7="MS-3",'2020 Mx Supp Plans'!$H$27,IF($W7="MS-4",'2020 Mx Supp Plans'!$J$27,IF($W7="MS-5",'2020 Mx Supp Plans'!$L$27,IF($W7="MS-6",'2020 Mx Supp Plans'!$N$27,0)))))))))))))))))))))</f>
        <v>277.77999999999997</v>
      </c>
      <c r="Z7" s="47">
        <f>IF($W7="ACA-P",'2020 GTCMHIC Metal Level Plans'!$D$25,IF($W7="ACA-G",'2020 GTCMHIC Metal Level Plans'!$F$25,IF($W7="ACA-S",'2020 GTCMHIC Metal Level Plans'!$H$25,IF($W7="ACA-B",'2020 GTCMHIC Metal Level Plans'!$J$25,'Premium Rate Summary - Villages'!X7+Y7))))</f>
        <v>1076.21</v>
      </c>
      <c r="AA7" s="47">
        <f>IF($W7="MM1",'2020 GTCMHIC Indemnity Plans'!$D$26,IF($W7="MM2",'2020 GTCMHIC Indemnity Plans'!$F$26,IF($W7="MM3",'2020 GTCMHIC Indemnity Plans'!$H$26,IF($W7="MM5",'2020 GTCMHIC Indemnity Plans'!$J$26,IF($W7="MM6",'2020 GTCMHIC Comprehensive Plan'!$D$26,IF($W7="MM7",'2020 GTCMHIC Indemnity Plans'!$L$26,IF($W7="PPO1",'2020 GTMHIC PPO Plans'!$D$26,IF($W7="PPO2",'2020 GTMHIC PPO Plans'!$F$26,IF($W7="PPO3",'2020 GTMHIC PPO Plans'!$H$26,IF($W7="PPOT",'2020 GTMHIC PPO Plans'!$J$26,IF($W7="ACA-P",'2020 GTCMHIC Metal Level Plans'!$D$29,IF($W7="ACA-G",'2020 GTCMHIC Metal Level Plans'!$D$34,IF($W7="ACA-S",'2020 GTCMHIC Metal Level Plans'!$D$39,IF($W7="ACA-B",'2020 GTCMHIC Metal Level Plans'!$D$44,IF($W7="MS-1","n/a",IF($W7="MS-2","n/a",IF($W7="MS-3","n/a",IF($W7="MS-4","n/a",IF($W7="MS-5","n/a"," ")))))))))))))))))))</f>
        <v>1730.52</v>
      </c>
      <c r="AB7" s="47">
        <f>IF($P7="2T1",'2020 GTCMHIC 2-Tier Rx Plans'!$C$31,IF($P7="2T2",'2020 GTCMHIC 2-Tier Rx Plans'!$D$31,IF($P7="2T3",'2020 GTCMHIC 2-Tier Rx Plans'!$E$31,IF($P7="3T3",'2020 GTCMHIC 3-Tier Rx Plans'!$C$31,IF($P7="3T5a",'2020 GTCMHIC 3-Tier Rx Plans'!$D$31,IF($P7="3T6",'2020 GTCMHIC 3-Tier Rx Plans'!$E$31,IF($P7="3T7",'2020 GTCMHIC 3-Tier Rx Plans'!$F$31,IF($P7="3T9",'2020 GTCMHIC 3-Tier Rx Plans'!$G$31,IF($P7="3T10",'2020 GTCMHIC 3-Tier Rx Plans'!$H$31,IF($P7="3T11",'2020 GTCMHIC 3-Tier Rx Plans'!$I$31,IF($P7="3T13",'2020 GTCMHIC 3-Tier Rx Plans'!$J$31,IF($W7="ACA-P",'2020 GTCMHIC Metal Level Plans'!$D$30,IF($W7="ACA-G",'2020 GTCMHIC Metal Level Plans'!$D$35,IF($W7="ACA-S",'2020 GTCMHIC Metal Level Plans'!$D$40,IF($W7="ACA-B",'2020 GTCMHIC Metal Level Plans'!$D$45,IF($W7="MS-1","n/a",IF($W7="MS-2","n/a",IF($W7="MS-3","n/a",IF($W7="MS-4","n/a",IF($W7="MS-5","n/a",IF($W7="MS-6",'2020 Mx Supp Plans'!$N$27,0)))))))))))))))))))))</f>
        <v>602.05999999999995</v>
      </c>
      <c r="AC7" s="47">
        <f>IF($W7="ACA-P",'2020 GTCMHIC Metal Level Plans'!$D$26,IF($W7="ACA-G",'2020 GTCMHIC Metal Level Plans'!$F$26,IF($W7="ACA-S",'2020 GTCMHIC Metal Level Plans'!$H$26,IF($W7="ACA-B",'2020 GTCMHIC Metal Level Plans'!$J$26,'Premium Rate Summary - Villages'!AA7+AB7))))</f>
        <v>2332.58</v>
      </c>
      <c r="AD7" s="19"/>
    </row>
    <row r="8" spans="1:30" s="6" customFormat="1" ht="15.95" customHeight="1" x14ac:dyDescent="0.2">
      <c r="A8" s="297"/>
      <c r="B8" s="273"/>
      <c r="C8" s="146" t="s">
        <v>81</v>
      </c>
      <c r="D8" s="146" t="s">
        <v>113</v>
      </c>
      <c r="E8" s="332"/>
      <c r="F8" s="255"/>
      <c r="G8" s="147" t="s">
        <v>97</v>
      </c>
      <c r="H8" s="147" t="s">
        <v>86</v>
      </c>
      <c r="I8" s="147" t="s">
        <v>115</v>
      </c>
      <c r="J8" s="21">
        <v>0.2</v>
      </c>
      <c r="K8" s="21">
        <v>0.3</v>
      </c>
      <c r="L8" s="21">
        <v>0.5</v>
      </c>
      <c r="M8" s="21">
        <v>0.2</v>
      </c>
      <c r="N8" s="21">
        <v>0.3</v>
      </c>
      <c r="O8" s="21">
        <v>0.5</v>
      </c>
      <c r="P8" s="140" t="s">
        <v>45</v>
      </c>
      <c r="Q8" s="144" t="s">
        <v>47</v>
      </c>
      <c r="R8" s="140" t="s">
        <v>23</v>
      </c>
      <c r="S8" s="140">
        <v>50</v>
      </c>
      <c r="T8" s="140">
        <v>150</v>
      </c>
      <c r="U8" s="150">
        <v>400</v>
      </c>
      <c r="V8" s="150">
        <v>1200</v>
      </c>
      <c r="W8" s="144" t="s">
        <v>35</v>
      </c>
      <c r="X8" s="47">
        <f>IF($W8="MM1",'2020 GTCMHIC Indemnity Plans'!$D$25,IF($W8="MM2",'2020 GTCMHIC Indemnity Plans'!$F$25,IF($W8="MM3",'2020 GTCMHIC Indemnity Plans'!$H$25,IF($W8="MM5",'2020 GTCMHIC Indemnity Plans'!$J$25,IF($W8="MM6",'2020 GTCMHIC Comprehensive Plan'!$D$25,IF($W8="MM7",'2020 GTCMHIC Indemnity Plans'!$L$25,IF($W8="PPO1",'2020 GTMHIC PPO Plans'!$D$25,IF($W8="PPO2",'2020 GTMHIC PPO Plans'!$F$25,IF($W8="PPO3",'2020 GTMHIC PPO Plans'!$H$25,IF($W8="PPOT",'2020 GTMHIC PPO Plans'!$J$25,IF($W8="ACA-P",'2020 GTCMHIC Metal Level Plans'!$C$29,IF($W8="ACA-G",'2020 GTCMHIC Metal Level Plans'!$C$34,IF($W8="ACA-S",'2020 GTCMHIC Metal Level Plans'!$C$39,IF($W8="ACA-B",'2020 GTCMHIC Metal Level Plans'!$C$44,IF($W8="MS-1",'2020 Mx Supp Plans'!$D$26,IF($W8="MS-2",'2020 Mx Supp Plans'!$F$26,IF($W8="MS-3",'2020 Mx Supp Plans'!$H$26,IF($W8="MS-4",'2020 Mx Supp Plans'!$J$26,IF($W8="MS-5",'2020 Mx Supp Plans'!$L$26," ")))))))))))))))))))</f>
        <v>796.87</v>
      </c>
      <c r="Y8" s="47">
        <f>IF($P8="2T1",'2020 GTCMHIC 2-Tier Rx Plans'!$C$30,IF($P8="2T2",'2020 GTCMHIC 2-Tier Rx Plans'!$D$30,IF($P8="2T3",'2020 GTCMHIC 2-Tier Rx Plans'!$E$30,IF($P8="3T3",'2020 GTCMHIC 3-Tier Rx Plans'!$C$30,IF($P8="3T5a",'2020 GTCMHIC 3-Tier Rx Plans'!$D$30,IF($P8="3T6",'2020 GTCMHIC 3-Tier Rx Plans'!$E$30,IF($P8="3T7",'2020 GTCMHIC 3-Tier Rx Plans'!$F$30,IF($P8="3T9",'2020 GTCMHIC 3-Tier Rx Plans'!$G$30,IF($P8="3T10",'2020 GTCMHIC 3-Tier Rx Plans'!$H$30,IF($P8="3T11",'2020 GTCMHIC 3-Tier Rx Plans'!$I$30,IF($P8="3T13",'2020 GTCMHIC 3-Tier Rx Plans'!$J$30,IF($W8="ACA-P",'2020 GTCMHIC Metal Level Plans'!$C$30,IF($W8="ACA-G",'2020 GTCMHIC Metal Level Plans'!$C$35,IF($W8="ACA-S",'2020 GTCMHIC Metal Level Plans'!$C$40,IF($W8="ACA-B",'2020 GTCMHIC Metal Level Plans'!$C$45,IF($W8="MS-1",'2020 Mx Supp Plans'!$D$27,IF($W8="MS-2",'2020 Mx Supp Plans'!$F$27,IF($W8="MS-3",'2020 Mx Supp Plans'!$H$27,IF($W8="MS-4",'2020 Mx Supp Plans'!$J$27,IF($W8="MS-5",'2020 Mx Supp Plans'!$L$27,IF($W8="MS-6",'2020 Mx Supp Plans'!$N$27,0)))))))))))))))))))))</f>
        <v>111.91</v>
      </c>
      <c r="Z8" s="47">
        <f>IF($W8="ACA-P",'2020 GTCMHIC Metal Level Plans'!$D$25,IF($W8="ACA-G",'2020 GTCMHIC Metal Level Plans'!$F$25,IF($W8="ACA-S",'2020 GTCMHIC Metal Level Plans'!$H$25,IF($W8="ACA-B",'2020 GTCMHIC Metal Level Plans'!$J$25,'Premium Rate Summary - Villages'!X8+Y8))))</f>
        <v>908.78</v>
      </c>
      <c r="AA8" s="47">
        <f>IF($W8="MM1",'2020 GTCMHIC Indemnity Plans'!$D$26,IF($W8="MM2",'2020 GTCMHIC Indemnity Plans'!$F$26,IF($W8="MM3",'2020 GTCMHIC Indemnity Plans'!$H$26,IF($W8="MM5",'2020 GTCMHIC Indemnity Plans'!$J$26,IF($W8="MM6",'2020 GTCMHIC Comprehensive Plan'!$D$26,IF($W8="MM7",'2020 GTCMHIC Indemnity Plans'!$L$26,IF($W8="PPO1",'2020 GTMHIC PPO Plans'!$D$26,IF($W8="PPO2",'2020 GTMHIC PPO Plans'!$F$26,IF($W8="PPO3",'2020 GTMHIC PPO Plans'!$H$26,IF($W8="PPOT",'2020 GTMHIC PPO Plans'!$J$26,IF($W8="ACA-P",'2020 GTCMHIC Metal Level Plans'!$D$29,IF($W8="ACA-G",'2020 GTCMHIC Metal Level Plans'!$D$34,IF($W8="ACA-S",'2020 GTCMHIC Metal Level Plans'!$D$39,IF($W8="ACA-B",'2020 GTCMHIC Metal Level Plans'!$D$44,IF($W8="MS-1","n/a",IF($W8="MS-2","n/a",IF($W8="MS-3","n/a",IF($W8="MS-4","n/a",IF($W8="MS-5","n/a"," ")))))))))))))))))))</f>
        <v>1727.17</v>
      </c>
      <c r="AB8" s="47">
        <f>IF($P8="2T1",'2020 GTCMHIC 2-Tier Rx Plans'!$C$31,IF($P8="2T2",'2020 GTCMHIC 2-Tier Rx Plans'!$D$31,IF($P8="2T3",'2020 GTCMHIC 2-Tier Rx Plans'!$E$31,IF($P8="3T3",'2020 GTCMHIC 3-Tier Rx Plans'!$C$31,IF($P8="3T5a",'2020 GTCMHIC 3-Tier Rx Plans'!$D$31,IF($P8="3T6",'2020 GTCMHIC 3-Tier Rx Plans'!$E$31,IF($P8="3T7",'2020 GTCMHIC 3-Tier Rx Plans'!$F$31,IF($P8="3T9",'2020 GTCMHIC 3-Tier Rx Plans'!$G$31,IF($P8="3T10",'2020 GTCMHIC 3-Tier Rx Plans'!$H$31,IF($P8="3T11",'2020 GTCMHIC 3-Tier Rx Plans'!$I$31,IF($P8="3T13",'2020 GTCMHIC 3-Tier Rx Plans'!$J$31,IF($W8="ACA-P",'2020 GTCMHIC Metal Level Plans'!$D$30,IF($W8="ACA-G",'2020 GTCMHIC Metal Level Plans'!$D$35,IF($W8="ACA-S",'2020 GTCMHIC Metal Level Plans'!$D$40,IF($W8="ACA-B",'2020 GTCMHIC Metal Level Plans'!$D$45,IF($W8="MS-1","n/a",IF($W8="MS-2","n/a",IF($W8="MS-3","n/a",IF($W8="MS-4","n/a",IF($W8="MS-5","n/a",IF($W8="MS-6",'2020 Mx Supp Plans'!$N$27,0)))))))))))))))))))))</f>
        <v>242.53</v>
      </c>
      <c r="AC8" s="47">
        <f>IF($W8="ACA-P",'2020 GTCMHIC Metal Level Plans'!$D$26,IF($W8="ACA-G",'2020 GTCMHIC Metal Level Plans'!$F$26,IF($W8="ACA-S",'2020 GTCMHIC Metal Level Plans'!$H$26,IF($W8="ACA-B",'2020 GTCMHIC Metal Level Plans'!$J$26,'Premium Rate Summary - Villages'!AA8+AB8))))</f>
        <v>1969.7</v>
      </c>
      <c r="AD8" s="19"/>
    </row>
    <row r="9" spans="1:30" s="6" customFormat="1" ht="15.95" customHeight="1" x14ac:dyDescent="0.2">
      <c r="A9" s="298"/>
      <c r="B9" s="274"/>
      <c r="C9" s="146" t="s">
        <v>82</v>
      </c>
      <c r="D9" s="146" t="s">
        <v>113</v>
      </c>
      <c r="E9" s="333"/>
      <c r="F9" s="256"/>
      <c r="G9" s="147" t="s">
        <v>98</v>
      </c>
      <c r="H9" s="147" t="s">
        <v>95</v>
      </c>
      <c r="I9" s="147" t="s">
        <v>115</v>
      </c>
      <c r="J9" s="21">
        <v>0.2</v>
      </c>
      <c r="K9" s="21">
        <v>0.3</v>
      </c>
      <c r="L9" s="21">
        <v>0.5</v>
      </c>
      <c r="M9" s="21">
        <v>0.2</v>
      </c>
      <c r="N9" s="21">
        <v>0.3</v>
      </c>
      <c r="O9" s="21">
        <v>0.5</v>
      </c>
      <c r="P9" s="140" t="s">
        <v>45</v>
      </c>
      <c r="Q9" s="144" t="s">
        <v>47</v>
      </c>
      <c r="R9" s="140" t="s">
        <v>23</v>
      </c>
      <c r="S9" s="140">
        <v>50</v>
      </c>
      <c r="T9" s="140">
        <v>150</v>
      </c>
      <c r="U9" s="150">
        <v>400</v>
      </c>
      <c r="V9" s="150">
        <v>1200</v>
      </c>
      <c r="W9" s="144" t="s">
        <v>35</v>
      </c>
      <c r="X9" s="47">
        <f>IF($W9="MM1",'2020 GTCMHIC Indemnity Plans'!$D$25,IF($W9="MM2",'2020 GTCMHIC Indemnity Plans'!$F$25,IF($W9="MM3",'2020 GTCMHIC Indemnity Plans'!$H$25,IF($W9="MM5",'2020 GTCMHIC Indemnity Plans'!$J$25,IF($W9="MM6",'2020 GTCMHIC Comprehensive Plan'!$D$25,IF($W9="MM7",'2020 GTCMHIC Indemnity Plans'!$L$25,IF($W9="PPO1",'2020 GTMHIC PPO Plans'!$D$25,IF($W9="PPO2",'2020 GTMHIC PPO Plans'!$F$25,IF($W9="PPO3",'2020 GTMHIC PPO Plans'!$H$25,IF($W9="PPOT",'2020 GTMHIC PPO Plans'!$J$25,IF($W9="ACA-P",'2020 GTCMHIC Metal Level Plans'!$C$29,IF($W9="ACA-G",'2020 GTCMHIC Metal Level Plans'!$C$34,IF($W9="ACA-S",'2020 GTCMHIC Metal Level Plans'!$C$39,IF($W9="ACA-B",'2020 GTCMHIC Metal Level Plans'!$C$44,IF($W9="MS-1",'2020 Mx Supp Plans'!$D$26,IF($W9="MS-2",'2020 Mx Supp Plans'!$F$26,IF($W9="MS-3",'2020 Mx Supp Plans'!$H$26,IF($W9="MS-4",'2020 Mx Supp Plans'!$J$26,IF($W9="MS-5",'2020 Mx Supp Plans'!$L$26," ")))))))))))))))))))</f>
        <v>796.87</v>
      </c>
      <c r="Y9" s="47">
        <f>IF($P9="2T1",'2020 GTCMHIC 2-Tier Rx Plans'!$C$30,IF($P9="2T2",'2020 GTCMHIC 2-Tier Rx Plans'!$D$30,IF($P9="2T3",'2020 GTCMHIC 2-Tier Rx Plans'!$E$30,IF($P9="3T3",'2020 GTCMHIC 3-Tier Rx Plans'!$C$30,IF($P9="3T5a",'2020 GTCMHIC 3-Tier Rx Plans'!$D$30,IF($P9="3T6",'2020 GTCMHIC 3-Tier Rx Plans'!$E$30,IF($P9="3T7",'2020 GTCMHIC 3-Tier Rx Plans'!$F$30,IF($P9="3T9",'2020 GTCMHIC 3-Tier Rx Plans'!$G$30,IF($P9="3T10",'2020 GTCMHIC 3-Tier Rx Plans'!$H$30,IF($P9="3T11",'2020 GTCMHIC 3-Tier Rx Plans'!$I$30,IF($P9="3T13",'2020 GTCMHIC 3-Tier Rx Plans'!$J$30,IF($W9="ACA-P",'2020 GTCMHIC Metal Level Plans'!$C$30,IF($W9="ACA-G",'2020 GTCMHIC Metal Level Plans'!$C$35,IF($W9="ACA-S",'2020 GTCMHIC Metal Level Plans'!$C$40,IF($W9="ACA-B",'2020 GTCMHIC Metal Level Plans'!$C$45,IF($W9="MS-1",'2020 Mx Supp Plans'!$D$27,IF($W9="MS-2",'2020 Mx Supp Plans'!$F$27,IF($W9="MS-3",'2020 Mx Supp Plans'!$H$27,IF($W9="MS-4",'2020 Mx Supp Plans'!$J$27,IF($W9="MS-5",'2020 Mx Supp Plans'!$L$27,IF($W9="MS-6",'2020 Mx Supp Plans'!$N$27,0)))))))))))))))))))))</f>
        <v>111.91</v>
      </c>
      <c r="Z9" s="47">
        <f>IF($W9="ACA-P",'2020 GTCMHIC Metal Level Plans'!$D$25,IF($W9="ACA-G",'2020 GTCMHIC Metal Level Plans'!$F$25,IF($W9="ACA-S",'2020 GTCMHIC Metal Level Plans'!$H$25,IF($W9="ACA-B",'2020 GTCMHIC Metal Level Plans'!$J$25,'Premium Rate Summary - Villages'!X9+Y9))))</f>
        <v>908.78</v>
      </c>
      <c r="AA9" s="47">
        <f>IF($W9="MM1",'2020 GTCMHIC Indemnity Plans'!$D$26,IF($W9="MM2",'2020 GTCMHIC Indemnity Plans'!$F$26,IF($W9="MM3",'2020 GTCMHIC Indemnity Plans'!$H$26,IF($W9="MM5",'2020 GTCMHIC Indemnity Plans'!$J$26,IF($W9="MM6",'2020 GTCMHIC Comprehensive Plan'!$D$26,IF($W9="MM7",'2020 GTCMHIC Indemnity Plans'!$L$26,IF($W9="PPO1",'2020 GTMHIC PPO Plans'!$D$26,IF($W9="PPO2",'2020 GTMHIC PPO Plans'!$F$26,IF($W9="PPO3",'2020 GTMHIC PPO Plans'!$H$26,IF($W9="PPOT",'2020 GTMHIC PPO Plans'!$J$26,IF($W9="ACA-P",'2020 GTCMHIC Metal Level Plans'!$D$29,IF($W9="ACA-G",'2020 GTCMHIC Metal Level Plans'!$D$34,IF($W9="ACA-S",'2020 GTCMHIC Metal Level Plans'!$D$39,IF($W9="ACA-B",'2020 GTCMHIC Metal Level Plans'!$D$44,IF($W9="MS-1","n/a",IF($W9="MS-2","n/a",IF($W9="MS-3","n/a",IF($W9="MS-4","n/a",IF($W9="MS-5","n/a"," ")))))))))))))))))))</f>
        <v>1727.17</v>
      </c>
      <c r="AB9" s="47">
        <f>IF($P9="2T1",'2020 GTCMHIC 2-Tier Rx Plans'!$C$31,IF($P9="2T2",'2020 GTCMHIC 2-Tier Rx Plans'!$D$31,IF($P9="2T3",'2020 GTCMHIC 2-Tier Rx Plans'!$E$31,IF($P9="3T3",'2020 GTCMHIC 3-Tier Rx Plans'!$C$31,IF($P9="3T5a",'2020 GTCMHIC 3-Tier Rx Plans'!$D$31,IF($P9="3T6",'2020 GTCMHIC 3-Tier Rx Plans'!$E$31,IF($P9="3T7",'2020 GTCMHIC 3-Tier Rx Plans'!$F$31,IF($P9="3T9",'2020 GTCMHIC 3-Tier Rx Plans'!$G$31,IF($P9="3T10",'2020 GTCMHIC 3-Tier Rx Plans'!$H$31,IF($P9="3T11",'2020 GTCMHIC 3-Tier Rx Plans'!$I$31,IF($P9="3T13",'2020 GTCMHIC 3-Tier Rx Plans'!$J$31,IF($W9="ACA-P",'2020 GTCMHIC Metal Level Plans'!$D$30,IF($W9="ACA-G",'2020 GTCMHIC Metal Level Plans'!$D$35,IF($W9="ACA-S",'2020 GTCMHIC Metal Level Plans'!$D$40,IF($W9="ACA-B",'2020 GTCMHIC Metal Level Plans'!$D$45,IF($W9="MS-1","n/a",IF($W9="MS-2","n/a",IF($W9="MS-3","n/a",IF($W9="MS-4","n/a",IF($W9="MS-5","n/a",IF($W9="MS-6",'2020 Mx Supp Plans'!$N$27,0)))))))))))))))))))))</f>
        <v>242.53</v>
      </c>
      <c r="AC9" s="47">
        <f>IF($W9="ACA-P",'2020 GTCMHIC Metal Level Plans'!$D$26,IF($W9="ACA-G",'2020 GTCMHIC Metal Level Plans'!$F$26,IF($W9="ACA-S",'2020 GTCMHIC Metal Level Plans'!$H$26,IF($W9="ACA-B",'2020 GTCMHIC Metal Level Plans'!$J$26,'Premium Rate Summary - Villages'!AA9+AB9))))</f>
        <v>1969.7</v>
      </c>
      <c r="AD9" s="19"/>
    </row>
    <row r="10" spans="1:30" s="5" customFormat="1" ht="15.95" customHeight="1" x14ac:dyDescent="0.2">
      <c r="A10" s="257" t="s">
        <v>20</v>
      </c>
      <c r="B10" s="260">
        <v>32</v>
      </c>
      <c r="C10" s="143" t="s">
        <v>81</v>
      </c>
      <c r="D10" s="143" t="s">
        <v>91</v>
      </c>
      <c r="E10" s="263">
        <v>40544</v>
      </c>
      <c r="F10" s="266" t="s">
        <v>116</v>
      </c>
      <c r="G10" s="148" t="s">
        <v>85</v>
      </c>
      <c r="H10" s="148" t="s">
        <v>86</v>
      </c>
      <c r="I10" s="148" t="s">
        <v>117</v>
      </c>
      <c r="J10" s="12">
        <v>10</v>
      </c>
      <c r="K10" s="12">
        <v>25</v>
      </c>
      <c r="L10" s="12">
        <v>40</v>
      </c>
      <c r="M10" s="12">
        <v>20</v>
      </c>
      <c r="N10" s="12">
        <v>50</v>
      </c>
      <c r="O10" s="12">
        <v>80</v>
      </c>
      <c r="P10" s="12" t="s">
        <v>42</v>
      </c>
      <c r="Q10" s="145" t="s">
        <v>54</v>
      </c>
      <c r="R10" s="12">
        <v>10</v>
      </c>
      <c r="S10" s="145" t="s">
        <v>23</v>
      </c>
      <c r="T10" s="145" t="s">
        <v>23</v>
      </c>
      <c r="U10" s="12">
        <v>1000</v>
      </c>
      <c r="V10" s="12">
        <v>3000</v>
      </c>
      <c r="W10" s="145" t="s">
        <v>32</v>
      </c>
      <c r="X10" s="48">
        <f>IF($W10="MM1",'2020 GTCMHIC Indemnity Plans'!$D$25,IF($W10="MM2",'2020 GTCMHIC Indemnity Plans'!$F$25,IF($W10="MM3",'2020 GTCMHIC Indemnity Plans'!$H$25,IF($W10="MM5",'2020 GTCMHIC Indemnity Plans'!$J$25,IF($W10="MM6",'2020 GTCMHIC Comprehensive Plan'!$D$25,IF($W10="MM7",'2020 GTCMHIC Indemnity Plans'!$L$25,IF($W10="PPO1",'2020 GTMHIC PPO Plans'!$D$25,IF($W10="PPO2",'2020 GTMHIC PPO Plans'!$F$25,IF($W10="PPO3",'2020 GTMHIC PPO Plans'!$H$25,IF($W10="PPOT",'2020 GTMHIC PPO Plans'!$J$25,IF($W10="ACA-P",'2020 GTCMHIC Metal Level Plans'!$C$29,IF($W10="ACA-G",'2020 GTCMHIC Metal Level Plans'!$C$34,IF($W10="ACA-S",'2020 GTCMHIC Metal Level Plans'!$C$39,IF($W10="ACA-B",'2020 GTCMHIC Metal Level Plans'!$C$44,IF($W10="MS-1",'2020 Mx Supp Plans'!$D$26,IF($W10="MS-2",'2020 Mx Supp Plans'!$F$26,IF($W10="MS-3",'2020 Mx Supp Plans'!$H$26,IF($W10="MS-4",'2020 Mx Supp Plans'!$J$26,IF($W10="MS-5",'2020 Mx Supp Plans'!$L$26," ")))))))))))))))))))</f>
        <v>772.18</v>
      </c>
      <c r="Y10" s="48">
        <f>IF($P10="2T1",'2020 GTCMHIC 2-Tier Rx Plans'!$C$30,IF($P10="2T2",'2020 GTCMHIC 2-Tier Rx Plans'!$D$30,IF($P10="2T3",'2020 GTCMHIC 2-Tier Rx Plans'!$E$30,IF($P10="3T3",'2020 GTCMHIC 3-Tier Rx Plans'!$C$30,IF($P10="3T5a",'2020 GTCMHIC 3-Tier Rx Plans'!$D$30,IF($P10="3T6",'2020 GTCMHIC 3-Tier Rx Plans'!$E$30,IF($P10="3T7",'2020 GTCMHIC 3-Tier Rx Plans'!$F$30,IF($P10="3T9",'2020 GTCMHIC 3-Tier Rx Plans'!$G$30,IF($P10="3T10",'2020 GTCMHIC 3-Tier Rx Plans'!$H$30,IF($P10="3T11",'2020 GTCMHIC 3-Tier Rx Plans'!$I$30,IF($P10="3T13",'2020 GTCMHIC 3-Tier Rx Plans'!$J$30,IF($W10="ACA-P",'2020 GTCMHIC Metal Level Plans'!$C$30,IF($W10="ACA-G",'2020 GTCMHIC Metal Level Plans'!$C$35,IF($W10="ACA-S",'2020 GTCMHIC Metal Level Plans'!$C$40,IF($W10="ACA-B",'2020 GTCMHIC Metal Level Plans'!$C$45,IF($W10="MS-1",'2020 Mx Supp Plans'!$D$27,IF($W10="MS-2",'2020 Mx Supp Plans'!$F$27,IF($W10="MS-3",'2020 Mx Supp Plans'!$H$27,IF($W10="MS-4",'2020 Mx Supp Plans'!$J$27,IF($W10="MS-5",'2020 Mx Supp Plans'!$L$27,IF($W10="MS-6",'2020 Mx Supp Plans'!$N$27,0)))))))))))))))))))))</f>
        <v>165.28</v>
      </c>
      <c r="Z10" s="48">
        <f>IF($W10="ACA-P",'2020 GTCMHIC Metal Level Plans'!$D$25,IF($W10="ACA-G",'2020 GTCMHIC Metal Level Plans'!$F$25,IF($W10="ACA-S",'2020 GTCMHIC Metal Level Plans'!$H$25,IF($W10="ACA-B",'2020 GTCMHIC Metal Level Plans'!$J$25,'Premium Rate Summary - Villages'!X10+Y10))))</f>
        <v>937.45999999999992</v>
      </c>
      <c r="AA10" s="48">
        <f>IF($W10="MM1",'2020 GTCMHIC Indemnity Plans'!$D$26,IF($W10="MM2",'2020 GTCMHIC Indemnity Plans'!$F$26,IF($W10="MM3",'2020 GTCMHIC Indemnity Plans'!$H$26,IF($W10="MM5",'2020 GTCMHIC Indemnity Plans'!$J$26,IF($W10="MM6",'2020 GTCMHIC Comprehensive Plan'!$D$26,IF($W10="MM7",'2020 GTCMHIC Indemnity Plans'!$L$26,IF($W10="PPO1",'2020 GTMHIC PPO Plans'!$D$26,IF($W10="PPO2",'2020 GTMHIC PPO Plans'!$F$26,IF($W10="PPO3",'2020 GTMHIC PPO Plans'!$H$26,IF($W10="PPOT",'2020 GTMHIC PPO Plans'!$J$26,IF($W10="ACA-P",'2020 GTCMHIC Metal Level Plans'!$D$29,IF($W10="ACA-G",'2020 GTCMHIC Metal Level Plans'!$D$34,IF($W10="ACA-S",'2020 GTCMHIC Metal Level Plans'!$D$39,IF($W10="ACA-B",'2020 GTCMHIC Metal Level Plans'!$D$44,IF($W10="MS-1","n/a",IF($W10="MS-2","n/a",IF($W10="MS-3","n/a",IF($W10="MS-4","n/a",IF($W10="MS-5","n/a"," ")))))))))))))))))))</f>
        <v>1671.35</v>
      </c>
      <c r="AB10" s="48">
        <f>IF($P10="2T1",'2020 GTCMHIC 2-Tier Rx Plans'!$C$31,IF($P10="2T2",'2020 GTCMHIC 2-Tier Rx Plans'!$D$31,IF($P10="2T3",'2020 GTCMHIC 2-Tier Rx Plans'!$E$31,IF($P10="3T3",'2020 GTCMHIC 3-Tier Rx Plans'!$C$31,IF($P10="3T5a",'2020 GTCMHIC 3-Tier Rx Plans'!$D$31,IF($P10="3T6",'2020 GTCMHIC 3-Tier Rx Plans'!$E$31,IF($P10="3T7",'2020 GTCMHIC 3-Tier Rx Plans'!$F$31,IF($P10="3T9",'2020 GTCMHIC 3-Tier Rx Plans'!$G$31,IF($P10="3T10",'2020 GTCMHIC 3-Tier Rx Plans'!$H$31,IF($P10="3T11",'2020 GTCMHIC 3-Tier Rx Plans'!$I$31,IF($P10="3T13",'2020 GTCMHIC 3-Tier Rx Plans'!$J$31,IF($W10="ACA-P",'2020 GTCMHIC Metal Level Plans'!$D$30,IF($W10="ACA-G",'2020 GTCMHIC Metal Level Plans'!$D$35,IF($W10="ACA-S",'2020 GTCMHIC Metal Level Plans'!$D$40,IF($W10="ACA-B",'2020 GTCMHIC Metal Level Plans'!$D$45,IF($W10="MS-1","n/a",IF($W10="MS-2","n/a",IF($W10="MS-3","n/a",IF($W10="MS-4","n/a",IF($W10="MS-5","n/a",IF($W10="MS-6",'2020 Mx Supp Plans'!$N$27,0)))))))))))))))))))))</f>
        <v>358.25</v>
      </c>
      <c r="AC10" s="48">
        <f>IF($W10="ACA-P",'2020 GTCMHIC Metal Level Plans'!$D$26,IF($W10="ACA-G",'2020 GTCMHIC Metal Level Plans'!$F$26,IF($W10="ACA-S",'2020 GTCMHIC Metal Level Plans'!$H$26,IF($W10="ACA-B",'2020 GTCMHIC Metal Level Plans'!$J$26,'Premium Rate Summary - Villages'!AA10+AB10))))</f>
        <v>2029.6</v>
      </c>
      <c r="AD10" s="19"/>
    </row>
    <row r="11" spans="1:30" s="5" customFormat="1" ht="15.95" customHeight="1" x14ac:dyDescent="0.2">
      <c r="A11" s="259"/>
      <c r="B11" s="262"/>
      <c r="C11" s="143" t="s">
        <v>82</v>
      </c>
      <c r="D11" s="143" t="s">
        <v>91</v>
      </c>
      <c r="E11" s="334"/>
      <c r="F11" s="268"/>
      <c r="G11" s="148" t="s">
        <v>98</v>
      </c>
      <c r="H11" s="148" t="s">
        <v>95</v>
      </c>
      <c r="I11" s="148" t="s">
        <v>117</v>
      </c>
      <c r="J11" s="12">
        <v>10</v>
      </c>
      <c r="K11" s="12">
        <v>25</v>
      </c>
      <c r="L11" s="12">
        <v>40</v>
      </c>
      <c r="M11" s="12">
        <v>20</v>
      </c>
      <c r="N11" s="12">
        <v>50</v>
      </c>
      <c r="O11" s="12">
        <v>80</v>
      </c>
      <c r="P11" s="12" t="s">
        <v>42</v>
      </c>
      <c r="Q11" s="145" t="s">
        <v>54</v>
      </c>
      <c r="R11" s="12">
        <v>10</v>
      </c>
      <c r="S11" s="145" t="s">
        <v>23</v>
      </c>
      <c r="T11" s="145" t="s">
        <v>23</v>
      </c>
      <c r="U11" s="12">
        <v>1000</v>
      </c>
      <c r="V11" s="12">
        <v>3000</v>
      </c>
      <c r="W11" s="145" t="s">
        <v>32</v>
      </c>
      <c r="X11" s="48">
        <f>IF($W11="MM1",'2020 GTCMHIC Indemnity Plans'!$D$25,IF($W11="MM2",'2020 GTCMHIC Indemnity Plans'!$F$25,IF($W11="MM3",'2020 GTCMHIC Indemnity Plans'!$H$25,IF($W11="MM5",'2020 GTCMHIC Indemnity Plans'!$J$25,IF($W11="MM6",'2020 GTCMHIC Comprehensive Plan'!$D$25,IF($W11="MM7",'2020 GTCMHIC Indemnity Plans'!$L$25,IF($W11="PPO1",'2020 GTMHIC PPO Plans'!$D$25,IF($W11="PPO2",'2020 GTMHIC PPO Plans'!$F$25,IF($W11="PPO3",'2020 GTMHIC PPO Plans'!$H$25,IF($W11="PPOT",'2020 GTMHIC PPO Plans'!$J$25,IF($W11="ACA-P",'2020 GTCMHIC Metal Level Plans'!$C$29,IF($W11="ACA-G",'2020 GTCMHIC Metal Level Plans'!$C$34,IF($W11="ACA-S",'2020 GTCMHIC Metal Level Plans'!$C$39,IF($W11="ACA-B",'2020 GTCMHIC Metal Level Plans'!$C$44,IF($W11="MS-1",'2020 Mx Supp Plans'!$D$26,IF($W11="MS-2",'2020 Mx Supp Plans'!$F$26,IF($W11="MS-3",'2020 Mx Supp Plans'!$H$26,IF($W11="MS-4",'2020 Mx Supp Plans'!$J$26,IF($W11="MS-5",'2020 Mx Supp Plans'!$L$26," ")))))))))))))))))))</f>
        <v>772.18</v>
      </c>
      <c r="Y11" s="48">
        <f>IF($P11="2T1",'2020 GTCMHIC 2-Tier Rx Plans'!$C$30,IF($P11="2T2",'2020 GTCMHIC 2-Tier Rx Plans'!$D$30,IF($P11="2T3",'2020 GTCMHIC 2-Tier Rx Plans'!$E$30,IF($P11="3T3",'2020 GTCMHIC 3-Tier Rx Plans'!$C$30,IF($P11="3T5a",'2020 GTCMHIC 3-Tier Rx Plans'!$D$30,IF($P11="3T6",'2020 GTCMHIC 3-Tier Rx Plans'!$E$30,IF($P11="3T7",'2020 GTCMHIC 3-Tier Rx Plans'!$F$30,IF($P11="3T9",'2020 GTCMHIC 3-Tier Rx Plans'!$G$30,IF($P11="3T10",'2020 GTCMHIC 3-Tier Rx Plans'!$H$30,IF($P11="3T11",'2020 GTCMHIC 3-Tier Rx Plans'!$I$30,IF($P11="3T13",'2020 GTCMHIC 3-Tier Rx Plans'!$J$30,IF($W11="ACA-P",'2020 GTCMHIC Metal Level Plans'!$C$30,IF($W11="ACA-G",'2020 GTCMHIC Metal Level Plans'!$C$35,IF($W11="ACA-S",'2020 GTCMHIC Metal Level Plans'!$C$40,IF($W11="ACA-B",'2020 GTCMHIC Metal Level Plans'!$C$45,IF($W11="MS-1",'2020 Mx Supp Plans'!$D$27,IF($W11="MS-2",'2020 Mx Supp Plans'!$F$27,IF($W11="MS-3",'2020 Mx Supp Plans'!$H$27,IF($W11="MS-4",'2020 Mx Supp Plans'!$J$27,IF($W11="MS-5",'2020 Mx Supp Plans'!$L$27,IF($W11="MS-6",'2020 Mx Supp Plans'!$N$27,0)))))))))))))))))))))</f>
        <v>165.28</v>
      </c>
      <c r="Z11" s="48">
        <f>IF($W11="ACA-P",'2020 GTCMHIC Metal Level Plans'!$D$25,IF($W11="ACA-G",'2020 GTCMHIC Metal Level Plans'!$F$25,IF($W11="ACA-S",'2020 GTCMHIC Metal Level Plans'!$H$25,IF($W11="ACA-B",'2020 GTCMHIC Metal Level Plans'!$J$25,'Premium Rate Summary - Villages'!X11+Y11))))</f>
        <v>937.45999999999992</v>
      </c>
      <c r="AA11" s="48">
        <f>IF($W11="MM1",'2020 GTCMHIC Indemnity Plans'!$D$26,IF($W11="MM2",'2020 GTCMHIC Indemnity Plans'!$F$26,IF($W11="MM3",'2020 GTCMHIC Indemnity Plans'!$H$26,IF($W11="MM5",'2020 GTCMHIC Indemnity Plans'!$J$26,IF($W11="MM6",'2020 GTCMHIC Comprehensive Plan'!$D$26,IF($W11="MM7",'2020 GTCMHIC Indemnity Plans'!$L$26,IF($W11="PPO1",'2020 GTMHIC PPO Plans'!$D$26,IF($W11="PPO2",'2020 GTMHIC PPO Plans'!$F$26,IF($W11="PPO3",'2020 GTMHIC PPO Plans'!$H$26,IF($W11="PPOT",'2020 GTMHIC PPO Plans'!$J$26,IF($W11="ACA-P",'2020 GTCMHIC Metal Level Plans'!$D$29,IF($W11="ACA-G",'2020 GTCMHIC Metal Level Plans'!$D$34,IF($W11="ACA-S",'2020 GTCMHIC Metal Level Plans'!$D$39,IF($W11="ACA-B",'2020 GTCMHIC Metal Level Plans'!$D$44,IF($W11="MS-1","n/a",IF($W11="MS-2","n/a",IF($W11="MS-3","n/a",IF($W11="MS-4","n/a",IF($W11="MS-5","n/a"," ")))))))))))))))))))</f>
        <v>1671.35</v>
      </c>
      <c r="AB11" s="48">
        <f>IF($P11="2T1",'2020 GTCMHIC 2-Tier Rx Plans'!$C$31,IF($P11="2T2",'2020 GTCMHIC 2-Tier Rx Plans'!$D$31,IF($P11="2T3",'2020 GTCMHIC 2-Tier Rx Plans'!$E$31,IF($P11="3T3",'2020 GTCMHIC 3-Tier Rx Plans'!$C$31,IF($P11="3T5a",'2020 GTCMHIC 3-Tier Rx Plans'!$D$31,IF($P11="3T6",'2020 GTCMHIC 3-Tier Rx Plans'!$E$31,IF($P11="3T7",'2020 GTCMHIC 3-Tier Rx Plans'!$F$31,IF($P11="3T9",'2020 GTCMHIC 3-Tier Rx Plans'!$G$31,IF($P11="3T10",'2020 GTCMHIC 3-Tier Rx Plans'!$H$31,IF($P11="3T11",'2020 GTCMHIC 3-Tier Rx Plans'!$I$31,IF($P11="3T13",'2020 GTCMHIC 3-Tier Rx Plans'!$J$31,IF($W11="ACA-P",'2020 GTCMHIC Metal Level Plans'!$D$30,IF($W11="ACA-G",'2020 GTCMHIC Metal Level Plans'!$D$35,IF($W11="ACA-S",'2020 GTCMHIC Metal Level Plans'!$D$40,IF($W11="ACA-B",'2020 GTCMHIC Metal Level Plans'!$D$45,IF($W11="MS-1","n/a",IF($W11="MS-2","n/a",IF($W11="MS-3","n/a",IF($W11="MS-4","n/a",IF($W11="MS-5","n/a",IF($W11="MS-6",'2020 Mx Supp Plans'!$N$27,0)))))))))))))))))))))</f>
        <v>358.25</v>
      </c>
      <c r="AC11" s="48">
        <f>IF($W11="ACA-P",'2020 GTCMHIC Metal Level Plans'!$D$26,IF($W11="ACA-G",'2020 GTCMHIC Metal Level Plans'!$F$26,IF($W11="ACA-S",'2020 GTCMHIC Metal Level Plans'!$H$26,IF($W11="ACA-B",'2020 GTCMHIC Metal Level Plans'!$J$26,'Premium Rate Summary - Villages'!AA11+AB11))))</f>
        <v>2029.6</v>
      </c>
      <c r="AD11" s="19"/>
    </row>
    <row r="12" spans="1:30" s="5" customFormat="1" ht="15.95" customHeight="1" x14ac:dyDescent="0.2">
      <c r="A12" s="296" t="s">
        <v>376</v>
      </c>
      <c r="B12" s="272">
        <v>33</v>
      </c>
      <c r="C12" s="146" t="s">
        <v>81</v>
      </c>
      <c r="D12" s="146" t="s">
        <v>93</v>
      </c>
      <c r="E12" s="275">
        <v>43466</v>
      </c>
      <c r="F12" s="254" t="s">
        <v>378</v>
      </c>
      <c r="G12" s="147" t="s">
        <v>85</v>
      </c>
      <c r="H12" s="147" t="s">
        <v>86</v>
      </c>
      <c r="I12" s="147" t="s">
        <v>356</v>
      </c>
      <c r="J12" s="140">
        <v>5</v>
      </c>
      <c r="K12" s="140">
        <v>35</v>
      </c>
      <c r="L12" s="140">
        <v>70</v>
      </c>
      <c r="M12" s="140">
        <v>10</v>
      </c>
      <c r="N12" s="140">
        <v>70</v>
      </c>
      <c r="O12" s="140">
        <v>140</v>
      </c>
      <c r="P12" s="140" t="s">
        <v>70</v>
      </c>
      <c r="Q12" s="144" t="s">
        <v>93</v>
      </c>
      <c r="R12" s="140" t="s">
        <v>220</v>
      </c>
      <c r="S12" s="144" t="s">
        <v>23</v>
      </c>
      <c r="T12" s="144" t="s">
        <v>23</v>
      </c>
      <c r="U12" s="150">
        <v>2000</v>
      </c>
      <c r="V12" s="150">
        <v>6000</v>
      </c>
      <c r="W12" s="144" t="s">
        <v>70</v>
      </c>
      <c r="X12" s="47">
        <f>IF($W12="MM1",'2020 GTCMHIC Indemnity Plans'!$D$25,IF($W12="MM2",'2020 GTCMHIC Indemnity Plans'!$F$25,IF($W12="MM3",'2020 GTCMHIC Indemnity Plans'!$H$25,IF($W12="MM5",'2020 GTCMHIC Indemnity Plans'!$J$25,IF($W12="MM6",'2020 GTCMHIC Comprehensive Plan'!$D$25,IF($W12="MM7",'2020 GTCMHIC Indemnity Plans'!$L$25,IF($W12="PPO1",'2020 GTMHIC PPO Plans'!$D$25,IF($W12="PPO2",'2020 GTMHIC PPO Plans'!$F$25,IF($W12="PPO3",'2020 GTMHIC PPO Plans'!$H$25,IF($W12="PPOT",'2020 GTMHIC PPO Plans'!$J$25,IF($W12="ACA-P",'2020 GTCMHIC Metal Level Plans'!$C$29,IF($W12="ACA-G",'2020 GTCMHIC Metal Level Plans'!$C$34,IF($W12="ACA-S",'2020 GTCMHIC Metal Level Plans'!$C$39,IF($W12="ACA-B",'2020 GTCMHIC Metal Level Plans'!$C$44,IF($W12="MS-1",'2020 Mx Supp Plans'!$D$26,IF($W12="MS-2",'2020 Mx Supp Plans'!$F$26,IF($W12="MS-3",'2020 Mx Supp Plans'!$H$26,IF($W12="MS-4",'2020 Mx Supp Plans'!$J$26,IF($W12="MS-5",'2020 Mx Supp Plans'!$L$26," ")))))))))))))))))))</f>
        <v>526.68320894280009</v>
      </c>
      <c r="Y12" s="47">
        <f>IF($P12="2T1",'2020 GTCMHIC 2-Tier Rx Plans'!$C$30,IF($P12="2T2",'2020 GTCMHIC 2-Tier Rx Plans'!$D$30,IF($P12="2T3",'2020 GTCMHIC 2-Tier Rx Plans'!$E$30,IF($P12="3T3",'2020 GTCMHIC 3-Tier Rx Plans'!$C$30,IF($P12="3T5a",'2020 GTCMHIC 3-Tier Rx Plans'!$D$30,IF($P12="3T6",'2020 GTCMHIC 3-Tier Rx Plans'!$E$30,IF($P12="3T7",'2020 GTCMHIC 3-Tier Rx Plans'!$F$30,IF($P12="3T9",'2020 GTCMHIC 3-Tier Rx Plans'!$G$30,IF($P12="3T10",'2020 GTCMHIC 3-Tier Rx Plans'!$H$30,IF($P12="3T11",'2020 GTCMHIC 3-Tier Rx Plans'!$I$30,IF($P12="3T13",'2020 GTCMHIC 3-Tier Rx Plans'!$J$30,IF($W12="ACA-P",'2020 GTCMHIC Metal Level Plans'!$C$30,IF($W12="ACA-G",'2020 GTCMHIC Metal Level Plans'!$C$35,IF($W12="ACA-S",'2020 GTCMHIC Metal Level Plans'!$C$40,IF($W12="ACA-B",'2020 GTCMHIC Metal Level Plans'!$C$45,IF($W12="MS-1",'2020 Mx Supp Plans'!$D$27,IF($W12="MS-2",'2020 Mx Supp Plans'!$F$27,IF($W12="MS-3",'2020 Mx Supp Plans'!$H$27,IF($W12="MS-4",'2020 Mx Supp Plans'!$J$27,IF($W12="MS-5",'2020 Mx Supp Plans'!$L$27,IF($W12="MS-6",'2020 Mx Supp Plans'!$N$27,0)))))))))))))))))))))</f>
        <v>134.48074905720003</v>
      </c>
      <c r="Z12" s="47">
        <f>IF($W12="ACA-P",'2020 GTCMHIC Metal Level Plans'!$D$25,IF($W12="ACA-G",'2020 GTCMHIC Metal Level Plans'!$F$25,IF($W12="ACA-S",'2020 GTCMHIC Metal Level Plans'!$H$25,IF($W12="ACA-B",'2020 GTCMHIC Metal Level Plans'!$J$25,'Premium Rate Summary - Villages'!X12+Y12))))</f>
        <v>661.16395800000009</v>
      </c>
      <c r="AA12" s="47">
        <f>IF($W12="MM1",'2020 GTCMHIC Indemnity Plans'!$D$26,IF($W12="MM2",'2020 GTCMHIC Indemnity Plans'!$F$26,IF($W12="MM3",'2020 GTCMHIC Indemnity Plans'!$H$26,IF($W12="MM5",'2020 GTCMHIC Indemnity Plans'!$J$26,IF($W12="MM6",'2020 GTCMHIC Comprehensive Plan'!$D$26,IF($W12="MM7",'2020 GTCMHIC Indemnity Plans'!$L$26,IF($W12="PPO1",'2020 GTMHIC PPO Plans'!$D$26,IF($W12="PPO2",'2020 GTMHIC PPO Plans'!$F$26,IF($W12="PPO3",'2020 GTMHIC PPO Plans'!$H$26,IF($W12="PPOT",'2020 GTMHIC PPO Plans'!$J$26,IF($W12="ACA-P",'2020 GTCMHIC Metal Level Plans'!$D$29,IF($W12="ACA-G",'2020 GTCMHIC Metal Level Plans'!$D$34,IF($W12="ACA-S",'2020 GTCMHIC Metal Level Plans'!$D$39,IF($W12="ACA-B",'2020 GTCMHIC Metal Level Plans'!$D$44,IF($W12="MS-1","n/a",IF($W12="MS-2","n/a",IF($W12="MS-3","n/a",IF($W12="MS-4","n/a",IF($W12="MS-5","n/a"," ")))))))))))))))))))</f>
        <v>1369.3873038300001</v>
      </c>
      <c r="AB12" s="47">
        <f>IF($P12="2T1",'2020 GTCMHIC 2-Tier Rx Plans'!$C$31,IF($P12="2T2",'2020 GTCMHIC 2-Tier Rx Plans'!$D$31,IF($P12="2T3",'2020 GTCMHIC 2-Tier Rx Plans'!$E$31,IF($P12="3T3",'2020 GTCMHIC 3-Tier Rx Plans'!$C$31,IF($P12="3T5a",'2020 GTCMHIC 3-Tier Rx Plans'!$D$31,IF($P12="3T6",'2020 GTCMHIC 3-Tier Rx Plans'!$E$31,IF($P12="3T7",'2020 GTCMHIC 3-Tier Rx Plans'!$F$31,IF($P12="3T9",'2020 GTCMHIC 3-Tier Rx Plans'!$G$31,IF($P12="3T10",'2020 GTCMHIC 3-Tier Rx Plans'!$H$31,IF($P12="3T11",'2020 GTCMHIC 3-Tier Rx Plans'!$I$31,IF($P12="3T13",'2020 GTCMHIC 3-Tier Rx Plans'!$J$31,IF($W12="ACA-P",'2020 GTCMHIC Metal Level Plans'!$D$30,IF($W12="ACA-G",'2020 GTCMHIC Metal Level Plans'!$D$35,IF($W12="ACA-S",'2020 GTCMHIC Metal Level Plans'!$D$40,IF($W12="ACA-B",'2020 GTCMHIC Metal Level Plans'!$D$45,IF($W12="MS-1","n/a",IF($W12="MS-2","n/a",IF($W12="MS-3","n/a",IF($W12="MS-4","n/a",IF($W12="MS-5","n/a",IF($W12="MS-6",'2020 Mx Supp Plans'!$N$27,0)))))))))))))))))))))</f>
        <v>349.65274617</v>
      </c>
      <c r="AC12" s="47">
        <f>IF($W12="ACA-P",'2020 GTCMHIC Metal Level Plans'!$D$26,IF($W12="ACA-G",'2020 GTCMHIC Metal Level Plans'!$F$26,IF($W12="ACA-S",'2020 GTCMHIC Metal Level Plans'!$H$26,IF($W12="ACA-B",'2020 GTCMHIC Metal Level Plans'!$J$26,'Premium Rate Summary - Villages'!AA12+AB12))))</f>
        <v>1719.0400500000001</v>
      </c>
      <c r="AD12" s="19"/>
    </row>
    <row r="13" spans="1:30" s="5" customFormat="1" ht="15.95" customHeight="1" x14ac:dyDescent="0.2">
      <c r="A13" s="298"/>
      <c r="B13" s="274"/>
      <c r="C13" s="146" t="s">
        <v>82</v>
      </c>
      <c r="D13" s="146" t="s">
        <v>93</v>
      </c>
      <c r="E13" s="333"/>
      <c r="F13" s="256"/>
      <c r="G13" s="147" t="s">
        <v>87</v>
      </c>
      <c r="H13" s="147" t="s">
        <v>95</v>
      </c>
      <c r="I13" s="147" t="s">
        <v>356</v>
      </c>
      <c r="J13" s="140">
        <v>5</v>
      </c>
      <c r="K13" s="140">
        <v>35</v>
      </c>
      <c r="L13" s="140">
        <v>70</v>
      </c>
      <c r="M13" s="140">
        <v>10</v>
      </c>
      <c r="N13" s="140">
        <v>70</v>
      </c>
      <c r="O13" s="140">
        <v>140</v>
      </c>
      <c r="P13" s="140" t="s">
        <v>70</v>
      </c>
      <c r="Q13" s="144" t="s">
        <v>93</v>
      </c>
      <c r="R13" s="140" t="s">
        <v>220</v>
      </c>
      <c r="S13" s="144" t="s">
        <v>23</v>
      </c>
      <c r="T13" s="144" t="s">
        <v>23</v>
      </c>
      <c r="U13" s="150">
        <v>2000</v>
      </c>
      <c r="V13" s="150">
        <v>6000</v>
      </c>
      <c r="W13" s="144" t="s">
        <v>70</v>
      </c>
      <c r="X13" s="47">
        <f>IF($W13="MM1",'2020 GTCMHIC Indemnity Plans'!$D$25,IF($W13="MM2",'2020 GTCMHIC Indemnity Plans'!$F$25,IF($W13="MM3",'2020 GTCMHIC Indemnity Plans'!$H$25,IF($W13="MM5",'2020 GTCMHIC Indemnity Plans'!$J$25,IF($W13="MM6",'2020 GTCMHIC Comprehensive Plan'!$D$25,IF($W13="MM7",'2020 GTCMHIC Indemnity Plans'!$L$25,IF($W13="PPO1",'2020 GTMHIC PPO Plans'!$D$25,IF($W13="PPO2",'2020 GTMHIC PPO Plans'!$F$25,IF($W13="PPO3",'2020 GTMHIC PPO Plans'!$H$25,IF($W13="PPOT",'2020 GTMHIC PPO Plans'!$J$25,IF($W13="ACA-P",'2020 GTCMHIC Metal Level Plans'!$C$29,IF($W13="ACA-G",'2020 GTCMHIC Metal Level Plans'!$C$34,IF($W13="ACA-S",'2020 GTCMHIC Metal Level Plans'!$C$39,IF($W13="ACA-B",'2020 GTCMHIC Metal Level Plans'!$C$44,IF($W13="MS-1",'2020 Mx Supp Plans'!$D$26,IF($W13="MS-2",'2020 Mx Supp Plans'!$F$26,IF($W13="MS-3",'2020 Mx Supp Plans'!$H$26,IF($W13="MS-4",'2020 Mx Supp Plans'!$J$26,IF($W13="MS-5",'2020 Mx Supp Plans'!$L$26," ")))))))))))))))))))</f>
        <v>526.68320894280009</v>
      </c>
      <c r="Y13" s="47">
        <f>IF($P13="2T1",'2020 GTCMHIC 2-Tier Rx Plans'!$C$30,IF($P13="2T2",'2020 GTCMHIC 2-Tier Rx Plans'!$D$30,IF($P13="2T3",'2020 GTCMHIC 2-Tier Rx Plans'!$E$30,IF($P13="3T3",'2020 GTCMHIC 3-Tier Rx Plans'!$C$30,IF($P13="3T5a",'2020 GTCMHIC 3-Tier Rx Plans'!$D$30,IF($P13="3T6",'2020 GTCMHIC 3-Tier Rx Plans'!$E$30,IF($P13="3T7",'2020 GTCMHIC 3-Tier Rx Plans'!$F$30,IF($P13="3T9",'2020 GTCMHIC 3-Tier Rx Plans'!$G$30,IF($P13="3T10",'2020 GTCMHIC 3-Tier Rx Plans'!$H$30,IF($P13="3T11",'2020 GTCMHIC 3-Tier Rx Plans'!$I$30,IF($P13="3T13",'2020 GTCMHIC 3-Tier Rx Plans'!$J$30,IF($W13="ACA-P",'2020 GTCMHIC Metal Level Plans'!$C$30,IF($W13="ACA-G",'2020 GTCMHIC Metal Level Plans'!$C$35,IF($W13="ACA-S",'2020 GTCMHIC Metal Level Plans'!$C$40,IF($W13="ACA-B",'2020 GTCMHIC Metal Level Plans'!$C$45,IF($W13="MS-1",'2020 Mx Supp Plans'!$D$27,IF($W13="MS-2",'2020 Mx Supp Plans'!$F$27,IF($W13="MS-3",'2020 Mx Supp Plans'!$H$27,IF($W13="MS-4",'2020 Mx Supp Plans'!$J$27,IF($W13="MS-5",'2020 Mx Supp Plans'!$L$27,IF($W13="MS-6",'2020 Mx Supp Plans'!$N$27,0)))))))))))))))))))))</f>
        <v>134.48074905720003</v>
      </c>
      <c r="Z13" s="47">
        <f>IF($W13="ACA-P",'2020 GTCMHIC Metal Level Plans'!$D$25,IF($W13="ACA-G",'2020 GTCMHIC Metal Level Plans'!$F$25,IF($W13="ACA-S",'2020 GTCMHIC Metal Level Plans'!$H$25,IF($W13="ACA-B",'2020 GTCMHIC Metal Level Plans'!$J$25,'Premium Rate Summary - Villages'!X13+Y13))))</f>
        <v>661.16395800000009</v>
      </c>
      <c r="AA13" s="47">
        <f>IF($W13="MM1",'2020 GTCMHIC Indemnity Plans'!$D$26,IF($W13="MM2",'2020 GTCMHIC Indemnity Plans'!$F$26,IF($W13="MM3",'2020 GTCMHIC Indemnity Plans'!$H$26,IF($W13="MM5",'2020 GTCMHIC Indemnity Plans'!$J$26,IF($W13="MM6",'2020 GTCMHIC Comprehensive Plan'!$D$26,IF($W13="MM7",'2020 GTCMHIC Indemnity Plans'!$L$26,IF($W13="PPO1",'2020 GTMHIC PPO Plans'!$D$26,IF($W13="PPO2",'2020 GTMHIC PPO Plans'!$F$26,IF($W13="PPO3",'2020 GTMHIC PPO Plans'!$H$26,IF($W13="PPOT",'2020 GTMHIC PPO Plans'!$J$26,IF($W13="ACA-P",'2020 GTCMHIC Metal Level Plans'!$D$29,IF($W13="ACA-G",'2020 GTCMHIC Metal Level Plans'!$D$34,IF($W13="ACA-S",'2020 GTCMHIC Metal Level Plans'!$D$39,IF($W13="ACA-B",'2020 GTCMHIC Metal Level Plans'!$D$44,IF($W13="MS-1","n/a",IF($W13="MS-2","n/a",IF($W13="MS-3","n/a",IF($W13="MS-4","n/a",IF($W13="MS-5","n/a"," ")))))))))))))))))))</f>
        <v>1369.3873038300001</v>
      </c>
      <c r="AB13" s="47">
        <f>IF($P13="2T1",'2020 GTCMHIC 2-Tier Rx Plans'!$C$31,IF($P13="2T2",'2020 GTCMHIC 2-Tier Rx Plans'!$D$31,IF($P13="2T3",'2020 GTCMHIC 2-Tier Rx Plans'!$E$31,IF($P13="3T3",'2020 GTCMHIC 3-Tier Rx Plans'!$C$31,IF($P13="3T5a",'2020 GTCMHIC 3-Tier Rx Plans'!$D$31,IF($P13="3T6",'2020 GTCMHIC 3-Tier Rx Plans'!$E$31,IF($P13="3T7",'2020 GTCMHIC 3-Tier Rx Plans'!$F$31,IF($P13="3T9",'2020 GTCMHIC 3-Tier Rx Plans'!$G$31,IF($P13="3T10",'2020 GTCMHIC 3-Tier Rx Plans'!$H$31,IF($P13="3T11",'2020 GTCMHIC 3-Tier Rx Plans'!$I$31,IF($P13="3T13",'2020 GTCMHIC 3-Tier Rx Plans'!$J$31,IF($W13="ACA-P",'2020 GTCMHIC Metal Level Plans'!$D$30,IF($W13="ACA-G",'2020 GTCMHIC Metal Level Plans'!$D$35,IF($W13="ACA-S",'2020 GTCMHIC Metal Level Plans'!$D$40,IF($W13="ACA-B",'2020 GTCMHIC Metal Level Plans'!$D$45,IF($W13="MS-1","n/a",IF($W13="MS-2","n/a",IF($W13="MS-3","n/a",IF($W13="MS-4","n/a",IF($W13="MS-5","n/a",IF($W13="MS-6",'2020 Mx Supp Plans'!$N$27,0)))))))))))))))))))))</f>
        <v>349.65274617</v>
      </c>
      <c r="AC13" s="47">
        <f>IF($W13="ACA-P",'2020 GTCMHIC Metal Level Plans'!$D$26,IF($W13="ACA-G",'2020 GTCMHIC Metal Level Plans'!$F$26,IF($W13="ACA-S",'2020 GTCMHIC Metal Level Plans'!$H$26,IF($W13="ACA-B",'2020 GTCMHIC Metal Level Plans'!$J$26,'Premium Rate Summary - Villages'!AA13+AB13))))</f>
        <v>1719.0400500000001</v>
      </c>
      <c r="AD13" s="19"/>
    </row>
    <row r="14" spans="1:30" s="6" customFormat="1" ht="15.95" customHeight="1" x14ac:dyDescent="0.2">
      <c r="A14" s="257" t="s">
        <v>11</v>
      </c>
      <c r="B14" s="260">
        <v>34</v>
      </c>
      <c r="C14" s="143" t="s">
        <v>81</v>
      </c>
      <c r="D14" s="143" t="s">
        <v>118</v>
      </c>
      <c r="E14" s="263">
        <v>40544</v>
      </c>
      <c r="F14" s="266" t="s">
        <v>119</v>
      </c>
      <c r="G14" s="148" t="s">
        <v>85</v>
      </c>
      <c r="H14" s="148" t="s">
        <v>86</v>
      </c>
      <c r="I14" s="148" t="s">
        <v>112</v>
      </c>
      <c r="J14" s="12">
        <v>10</v>
      </c>
      <c r="K14" s="12">
        <v>25</v>
      </c>
      <c r="L14" s="12">
        <v>40</v>
      </c>
      <c r="M14" s="12">
        <v>20</v>
      </c>
      <c r="N14" s="12">
        <v>50</v>
      </c>
      <c r="O14" s="12">
        <v>80</v>
      </c>
      <c r="P14" s="12" t="s">
        <v>42</v>
      </c>
      <c r="Q14" s="145" t="s">
        <v>54</v>
      </c>
      <c r="R14" s="12">
        <v>20</v>
      </c>
      <c r="S14" s="12" t="s">
        <v>23</v>
      </c>
      <c r="T14" s="12" t="s">
        <v>23</v>
      </c>
      <c r="U14" s="12">
        <v>2000</v>
      </c>
      <c r="V14" s="12">
        <v>6000</v>
      </c>
      <c r="W14" s="145" t="s">
        <v>34</v>
      </c>
      <c r="X14" s="48">
        <f>IF($W14="MM1",'2020 GTCMHIC Indemnity Plans'!$D$25,IF($W14="MM2",'2020 GTCMHIC Indemnity Plans'!$F$25,IF($W14="MM3",'2020 GTCMHIC Indemnity Plans'!$H$25,IF($W14="MM5",'2020 GTCMHIC Indemnity Plans'!$J$25,IF($W14="MM6",'2020 GTCMHIC Comprehensive Plan'!$D$25,IF($W14="MM7",'2020 GTCMHIC Indemnity Plans'!$L$25,IF($W14="PPO1",'2020 GTMHIC PPO Plans'!$D$25,IF($W14="PPO2",'2020 GTMHIC PPO Plans'!$F$25,IF($W14="PPO3",'2020 GTMHIC PPO Plans'!$H$25,IF($W14="PPOT",'2020 GTMHIC PPO Plans'!$J$25,IF($W14="ACA-P",'2020 GTCMHIC Metal Level Plans'!$C$29,IF($W14="ACA-G",'2020 GTCMHIC Metal Level Plans'!$C$34,IF($W14="ACA-S",'2020 GTCMHIC Metal Level Plans'!$C$39,IF($W14="ACA-B",'2020 GTCMHIC Metal Level Plans'!$C$44,IF($W14="MS-1",'2020 Mx Supp Plans'!$D$26,IF($W14="MS-2",'2020 Mx Supp Plans'!$F$26,IF($W14="MS-3",'2020 Mx Supp Plans'!$H$26,IF($W14="MS-4",'2020 Mx Supp Plans'!$J$26,IF($W14="MS-5",'2020 Mx Supp Plans'!$L$26," ")))))))))))))))))))</f>
        <v>747.46</v>
      </c>
      <c r="Y14" s="48">
        <f>IF($P14="2T1",'2020 GTCMHIC 2-Tier Rx Plans'!$C$30,IF($P14="2T2",'2020 GTCMHIC 2-Tier Rx Plans'!$D$30,IF($P14="2T3",'2020 GTCMHIC 2-Tier Rx Plans'!$E$30,IF($P14="3T3",'2020 GTCMHIC 3-Tier Rx Plans'!$C$30,IF($P14="3T5a",'2020 GTCMHIC 3-Tier Rx Plans'!$D$30,IF($P14="3T6",'2020 GTCMHIC 3-Tier Rx Plans'!$E$30,IF($P14="3T7",'2020 GTCMHIC 3-Tier Rx Plans'!$F$30,IF($P14="3T9",'2020 GTCMHIC 3-Tier Rx Plans'!$G$30,IF($P14="3T10",'2020 GTCMHIC 3-Tier Rx Plans'!$H$30,IF($P14="3T11",'2020 GTCMHIC 3-Tier Rx Plans'!$I$30,IF($P14="3T13",'2020 GTCMHIC 3-Tier Rx Plans'!$J$30,IF($W14="ACA-P",'2020 GTCMHIC Metal Level Plans'!$C$30,IF($W14="ACA-G",'2020 GTCMHIC Metal Level Plans'!$C$35,IF($W14="ACA-S",'2020 GTCMHIC Metal Level Plans'!$C$40,IF($W14="ACA-B",'2020 GTCMHIC Metal Level Plans'!$C$45,IF($W14="MS-1",'2020 Mx Supp Plans'!$D$27,IF($W14="MS-2",'2020 Mx Supp Plans'!$F$27,IF($W14="MS-3",'2020 Mx Supp Plans'!$H$27,IF($W14="MS-4",'2020 Mx Supp Plans'!$J$27,IF($W14="MS-5",'2020 Mx Supp Plans'!$L$27,IF($W14="MS-6",'2020 Mx Supp Plans'!$N$27,0)))))))))))))))))))))</f>
        <v>165.28</v>
      </c>
      <c r="Z14" s="48">
        <f>IF($W14="ACA-P",'2020 GTCMHIC Metal Level Plans'!$D$25,IF($W14="ACA-G",'2020 GTCMHIC Metal Level Plans'!$F$25,IF($W14="ACA-S",'2020 GTCMHIC Metal Level Plans'!$H$25,IF($W14="ACA-B",'2020 GTCMHIC Metal Level Plans'!$J$25,'Premium Rate Summary - Villages'!X14+Y14))))</f>
        <v>912.74</v>
      </c>
      <c r="AA14" s="48">
        <f>IF($W14="MM1",'2020 GTCMHIC Indemnity Plans'!$D$26,IF($W14="MM2",'2020 GTCMHIC Indemnity Plans'!$F$26,IF($W14="MM3",'2020 GTCMHIC Indemnity Plans'!$H$26,IF($W14="MM5",'2020 GTCMHIC Indemnity Plans'!$J$26,IF($W14="MM6",'2020 GTCMHIC Comprehensive Plan'!$D$26,IF($W14="MM7",'2020 GTCMHIC Indemnity Plans'!$L$26,IF($W14="PPO1",'2020 GTMHIC PPO Plans'!$D$26,IF($W14="PPO2",'2020 GTMHIC PPO Plans'!$F$26,IF($W14="PPO3",'2020 GTMHIC PPO Plans'!$H$26,IF($W14="PPOT",'2020 GTMHIC PPO Plans'!$J$26,IF($W14="ACA-P",'2020 GTCMHIC Metal Level Plans'!$D$29,IF($W14="ACA-G",'2020 GTCMHIC Metal Level Plans'!$D$34,IF($W14="ACA-S",'2020 GTCMHIC Metal Level Plans'!$D$39,IF($W14="ACA-B",'2020 GTCMHIC Metal Level Plans'!$D$44,IF($W14="MS-1","n/a",IF($W14="MS-2","n/a",IF($W14="MS-3","n/a",IF($W14="MS-4","n/a",IF($W14="MS-5","n/a"," ")))))))))))))))))))</f>
        <v>1617.87</v>
      </c>
      <c r="AB14" s="48">
        <f>IF($P14="2T1",'2020 GTCMHIC 2-Tier Rx Plans'!$C$31,IF($P14="2T2",'2020 GTCMHIC 2-Tier Rx Plans'!$D$31,IF($P14="2T3",'2020 GTCMHIC 2-Tier Rx Plans'!$E$31,IF($P14="3T3",'2020 GTCMHIC 3-Tier Rx Plans'!$C$31,IF($P14="3T5a",'2020 GTCMHIC 3-Tier Rx Plans'!$D$31,IF($P14="3T6",'2020 GTCMHIC 3-Tier Rx Plans'!$E$31,IF($P14="3T7",'2020 GTCMHIC 3-Tier Rx Plans'!$F$31,IF($P14="3T9",'2020 GTCMHIC 3-Tier Rx Plans'!$G$31,IF($P14="3T10",'2020 GTCMHIC 3-Tier Rx Plans'!$H$31,IF($P14="3T11",'2020 GTCMHIC 3-Tier Rx Plans'!$I$31,IF($P14="3T13",'2020 GTCMHIC 3-Tier Rx Plans'!$J$31,IF($W14="ACA-P",'2020 GTCMHIC Metal Level Plans'!$D$30,IF($W14="ACA-G",'2020 GTCMHIC Metal Level Plans'!$D$35,IF($W14="ACA-S",'2020 GTCMHIC Metal Level Plans'!$D$40,IF($W14="ACA-B",'2020 GTCMHIC Metal Level Plans'!$D$45,IF($W14="MS-1","n/a",IF($W14="MS-2","n/a",IF($W14="MS-3","n/a",IF($W14="MS-4","n/a",IF($W14="MS-5","n/a",IF($W14="MS-6",'2020 Mx Supp Plans'!$N$27,0)))))))))))))))))))))</f>
        <v>358.25</v>
      </c>
      <c r="AC14" s="48">
        <f>IF($W14="ACA-P",'2020 GTCMHIC Metal Level Plans'!$D$26,IF($W14="ACA-G",'2020 GTCMHIC Metal Level Plans'!$F$26,IF($W14="ACA-S",'2020 GTCMHIC Metal Level Plans'!$H$26,IF($W14="ACA-B",'2020 GTCMHIC Metal Level Plans'!$J$26,'Premium Rate Summary - Villages'!AA14+AB14))))</f>
        <v>1976.12</v>
      </c>
      <c r="AD14" s="19"/>
    </row>
    <row r="15" spans="1:30" s="6" customFormat="1" ht="15.95" customHeight="1" x14ac:dyDescent="0.2">
      <c r="A15" s="258"/>
      <c r="B15" s="261"/>
      <c r="C15" s="143" t="s">
        <v>82</v>
      </c>
      <c r="D15" s="143" t="s">
        <v>118</v>
      </c>
      <c r="E15" s="335"/>
      <c r="F15" s="267"/>
      <c r="G15" s="148" t="s">
        <v>87</v>
      </c>
      <c r="H15" s="148" t="s">
        <v>87</v>
      </c>
      <c r="I15" s="148" t="s">
        <v>112</v>
      </c>
      <c r="J15" s="12">
        <v>10</v>
      </c>
      <c r="K15" s="12">
        <v>25</v>
      </c>
      <c r="L15" s="12">
        <v>40</v>
      </c>
      <c r="M15" s="12">
        <v>20</v>
      </c>
      <c r="N15" s="12">
        <v>50</v>
      </c>
      <c r="O15" s="12">
        <v>80</v>
      </c>
      <c r="P15" s="12" t="s">
        <v>42</v>
      </c>
      <c r="Q15" s="145" t="s">
        <v>54</v>
      </c>
      <c r="R15" s="12">
        <v>20</v>
      </c>
      <c r="S15" s="12" t="s">
        <v>23</v>
      </c>
      <c r="T15" s="12" t="s">
        <v>23</v>
      </c>
      <c r="U15" s="12">
        <v>2000</v>
      </c>
      <c r="V15" s="12">
        <v>6000</v>
      </c>
      <c r="W15" s="145" t="s">
        <v>34</v>
      </c>
      <c r="X15" s="48">
        <f>IF($W15="MM1",'2020 GTCMHIC Indemnity Plans'!$D$25,IF($W15="MM2",'2020 GTCMHIC Indemnity Plans'!$F$25,IF($W15="MM3",'2020 GTCMHIC Indemnity Plans'!$H$25,IF($W15="MM5",'2020 GTCMHIC Indemnity Plans'!$J$25,IF($W15="MM6",'2020 GTCMHIC Comprehensive Plan'!$D$25,IF($W15="MM7",'2020 GTCMHIC Indemnity Plans'!$L$25,IF($W15="PPO1",'2020 GTMHIC PPO Plans'!$D$25,IF($W15="PPO2",'2020 GTMHIC PPO Plans'!$F$25,IF($W15="PPO3",'2020 GTMHIC PPO Plans'!$H$25,IF($W15="PPOT",'2020 GTMHIC PPO Plans'!$J$25,IF($W15="ACA-P",'2020 GTCMHIC Metal Level Plans'!$C$29,IF($W15="ACA-G",'2020 GTCMHIC Metal Level Plans'!$C$34,IF($W15="ACA-S",'2020 GTCMHIC Metal Level Plans'!$C$39,IF($W15="ACA-B",'2020 GTCMHIC Metal Level Plans'!$C$44,IF($W15="MS-1",'2020 Mx Supp Plans'!$D$26,IF($W15="MS-2",'2020 Mx Supp Plans'!$F$26,IF($W15="MS-3",'2020 Mx Supp Plans'!$H$26,IF($W15="MS-4",'2020 Mx Supp Plans'!$J$26,IF($W15="MS-5",'2020 Mx Supp Plans'!$L$26," ")))))))))))))))))))</f>
        <v>747.46</v>
      </c>
      <c r="Y15" s="48">
        <f>IF($P15="2T1",'2020 GTCMHIC 2-Tier Rx Plans'!$C$30,IF($P15="2T2",'2020 GTCMHIC 2-Tier Rx Plans'!$D$30,IF($P15="2T3",'2020 GTCMHIC 2-Tier Rx Plans'!$E$30,IF($P15="3T3",'2020 GTCMHIC 3-Tier Rx Plans'!$C$30,IF($P15="3T5a",'2020 GTCMHIC 3-Tier Rx Plans'!$D$30,IF($P15="3T6",'2020 GTCMHIC 3-Tier Rx Plans'!$E$30,IF($P15="3T7",'2020 GTCMHIC 3-Tier Rx Plans'!$F$30,IF($P15="3T9",'2020 GTCMHIC 3-Tier Rx Plans'!$G$30,IF($P15="3T10",'2020 GTCMHIC 3-Tier Rx Plans'!$H$30,IF($P15="3T11",'2020 GTCMHIC 3-Tier Rx Plans'!$I$30,IF($P15="3T13",'2020 GTCMHIC 3-Tier Rx Plans'!$J$30,IF($W15="ACA-P",'2020 GTCMHIC Metal Level Plans'!$C$30,IF($W15="ACA-G",'2020 GTCMHIC Metal Level Plans'!$C$35,IF($W15="ACA-S",'2020 GTCMHIC Metal Level Plans'!$C$40,IF($W15="ACA-B",'2020 GTCMHIC Metal Level Plans'!$C$45,IF($W15="MS-1",'2020 Mx Supp Plans'!$D$27,IF($W15="MS-2",'2020 Mx Supp Plans'!$F$27,IF($W15="MS-3",'2020 Mx Supp Plans'!$H$27,IF($W15="MS-4",'2020 Mx Supp Plans'!$J$27,IF($W15="MS-5",'2020 Mx Supp Plans'!$L$27,IF($W15="MS-6",'2020 Mx Supp Plans'!$N$27,0)))))))))))))))))))))</f>
        <v>165.28</v>
      </c>
      <c r="Z15" s="48">
        <f>IF($W15="ACA-P",'2020 GTCMHIC Metal Level Plans'!$D$25,IF($W15="ACA-G",'2020 GTCMHIC Metal Level Plans'!$F$25,IF($W15="ACA-S",'2020 GTCMHIC Metal Level Plans'!$H$25,IF($W15="ACA-B",'2020 GTCMHIC Metal Level Plans'!$J$25,'Premium Rate Summary - Villages'!X15+Y15))))</f>
        <v>912.74</v>
      </c>
      <c r="AA15" s="48">
        <f>IF($W15="MM1",'2020 GTCMHIC Indemnity Plans'!$D$26,IF($W15="MM2",'2020 GTCMHIC Indemnity Plans'!$F$26,IF($W15="MM3",'2020 GTCMHIC Indemnity Plans'!$H$26,IF($W15="MM5",'2020 GTCMHIC Indemnity Plans'!$J$26,IF($W15="MM6",'2020 GTCMHIC Comprehensive Plan'!$D$26,IF($W15="MM7",'2020 GTCMHIC Indemnity Plans'!$L$26,IF($W15="PPO1",'2020 GTMHIC PPO Plans'!$D$26,IF($W15="PPO2",'2020 GTMHIC PPO Plans'!$F$26,IF($W15="PPO3",'2020 GTMHIC PPO Plans'!$H$26,IF($W15="PPOT",'2020 GTMHIC PPO Plans'!$J$26,IF($W15="ACA-P",'2020 GTCMHIC Metal Level Plans'!$D$29,IF($W15="ACA-G",'2020 GTCMHIC Metal Level Plans'!$D$34,IF($W15="ACA-S",'2020 GTCMHIC Metal Level Plans'!$D$39,IF($W15="ACA-B",'2020 GTCMHIC Metal Level Plans'!$D$44,IF($W15="MS-1","n/a",IF($W15="MS-2","n/a",IF($W15="MS-3","n/a",IF($W15="MS-4","n/a",IF($W15="MS-5","n/a"," ")))))))))))))))))))</f>
        <v>1617.87</v>
      </c>
      <c r="AB15" s="48">
        <f>IF($P15="2T1",'2020 GTCMHIC 2-Tier Rx Plans'!$C$31,IF($P15="2T2",'2020 GTCMHIC 2-Tier Rx Plans'!$D$31,IF($P15="2T3",'2020 GTCMHIC 2-Tier Rx Plans'!$E$31,IF($P15="3T3",'2020 GTCMHIC 3-Tier Rx Plans'!$C$31,IF($P15="3T5a",'2020 GTCMHIC 3-Tier Rx Plans'!$D$31,IF($P15="3T6",'2020 GTCMHIC 3-Tier Rx Plans'!$E$31,IF($P15="3T7",'2020 GTCMHIC 3-Tier Rx Plans'!$F$31,IF($P15="3T9",'2020 GTCMHIC 3-Tier Rx Plans'!$G$31,IF($P15="3T10",'2020 GTCMHIC 3-Tier Rx Plans'!$H$31,IF($P15="3T11",'2020 GTCMHIC 3-Tier Rx Plans'!$I$31,IF($P15="3T13",'2020 GTCMHIC 3-Tier Rx Plans'!$J$31,IF($W15="ACA-P",'2020 GTCMHIC Metal Level Plans'!$D$30,IF($W15="ACA-G",'2020 GTCMHIC Metal Level Plans'!$D$35,IF($W15="ACA-S",'2020 GTCMHIC Metal Level Plans'!$D$40,IF($W15="ACA-B",'2020 GTCMHIC Metal Level Plans'!$D$45,IF($W15="MS-1","n/a",IF($W15="MS-2","n/a",IF($W15="MS-3","n/a",IF($W15="MS-4","n/a",IF($W15="MS-5","n/a",IF($W15="MS-6",'2020 Mx Supp Plans'!$N$27,0)))))))))))))))))))))</f>
        <v>358.25</v>
      </c>
      <c r="AC15" s="48">
        <f>IF($W15="ACA-P",'2020 GTCMHIC Metal Level Plans'!$D$26,IF($W15="ACA-G",'2020 GTCMHIC Metal Level Plans'!$F$26,IF($W15="ACA-S",'2020 GTCMHIC Metal Level Plans'!$H$26,IF($W15="ACA-B",'2020 GTCMHIC Metal Level Plans'!$J$26,'Premium Rate Summary - Villages'!AA15+AB15))))</f>
        <v>1976.12</v>
      </c>
      <c r="AD15" s="19"/>
    </row>
    <row r="16" spans="1:30" s="6" customFormat="1" ht="15.95" customHeight="1" x14ac:dyDescent="0.2">
      <c r="A16" s="259"/>
      <c r="B16" s="262"/>
      <c r="C16" s="143" t="s">
        <v>363</v>
      </c>
      <c r="D16" s="143" t="s">
        <v>92</v>
      </c>
      <c r="E16" s="334"/>
      <c r="F16" s="268"/>
      <c r="G16" s="148" t="s">
        <v>88</v>
      </c>
      <c r="H16" s="148" t="s">
        <v>94</v>
      </c>
      <c r="I16" s="148" t="s">
        <v>102</v>
      </c>
      <c r="J16" s="12">
        <v>10</v>
      </c>
      <c r="K16" s="12">
        <v>25</v>
      </c>
      <c r="L16" s="12">
        <v>40</v>
      </c>
      <c r="M16" s="12">
        <v>20</v>
      </c>
      <c r="N16" s="12">
        <v>50</v>
      </c>
      <c r="O16" s="12">
        <v>80</v>
      </c>
      <c r="P16" s="145" t="s">
        <v>76</v>
      </c>
      <c r="Q16" s="145" t="s">
        <v>92</v>
      </c>
      <c r="R16" s="12" t="s">
        <v>23</v>
      </c>
      <c r="S16" s="12" t="s">
        <v>23</v>
      </c>
      <c r="T16" s="12" t="s">
        <v>23</v>
      </c>
      <c r="U16" s="12" t="s">
        <v>23</v>
      </c>
      <c r="V16" s="12" t="s">
        <v>23</v>
      </c>
      <c r="W16" s="145" t="s">
        <v>76</v>
      </c>
      <c r="X16" s="48">
        <f>IF($W16="MM1",'2020 GTCMHIC Indemnity Plans'!$D$25,IF($W16="MM2",'2020 GTCMHIC Indemnity Plans'!$F$25,IF($W16="MM3",'2020 GTCMHIC Indemnity Plans'!$H$25,IF($W16="MM5",'2020 GTCMHIC Indemnity Plans'!$J$25,IF($W16="MM6",'2020 GTCMHIC Comprehensive Plan'!$D$25,IF($W16="MM7",'2020 GTCMHIC Indemnity Plans'!$L$25,IF($W16="PPO1",'2020 GTMHIC PPO Plans'!$D$25,IF($W16="PPO2",'2020 GTMHIC PPO Plans'!$F$25,IF($W16="PPO3",'2020 GTMHIC PPO Plans'!$H$25,IF($W16="PPOT",'2020 GTMHIC PPO Plans'!$J$25,IF($W16="ACA-P",'2020 GTCMHIC Metal Level Plans'!$C$29,IF($W16="ACA-G",'2020 GTCMHIC Metal Level Plans'!$C$34,IF($W16="ACA-S",'2020 GTCMHIC Metal Level Plans'!$C$39,IF($W16="ACA-B",'2020 GTCMHIC Metal Level Plans'!$C$44,IF($W16="MS-1",'2020 Mx Supp Plans'!$D$26,IF($W16="MS-2",'2020 Mx Supp Plans'!$F$26,IF($W16="MS-3",'2020 Mx Supp Plans'!$H$26,IF($W16="MS-4",'2020 Mx Supp Plans'!$J$26,IF($W16="MS-5",'2020 Mx Supp Plans'!$L$26," ")))))))))))))))))))</f>
        <v>279.93577500000004</v>
      </c>
      <c r="Y16" s="48">
        <f>IF($P16="2T1",'2020 GTCMHIC 2-Tier Rx Plans'!$C$30,IF($P16="2T2",'2020 GTCMHIC 2-Tier Rx Plans'!$D$30,IF($P16="2T3",'2020 GTCMHIC 2-Tier Rx Plans'!$E$30,IF($P16="3T3",'2020 GTCMHIC 3-Tier Rx Plans'!$C$30,IF($P16="3T5a",'2020 GTCMHIC 3-Tier Rx Plans'!$D$30,IF($P16="3T6",'2020 GTCMHIC 3-Tier Rx Plans'!$E$30,IF($P16="3T7",'2020 GTCMHIC 3-Tier Rx Plans'!$F$30,IF($P16="3T9",'2020 GTCMHIC 3-Tier Rx Plans'!$G$30,IF($P16="3T10",'2020 GTCMHIC 3-Tier Rx Plans'!$H$30,IF($P16="3T11",'2020 GTCMHIC 3-Tier Rx Plans'!$I$30,IF($P16="3T13",'2020 GTCMHIC 3-Tier Rx Plans'!$J$30,IF($W16="ACA-P",'2020 GTCMHIC Metal Level Plans'!$C$30,IF($W16="ACA-G",'2020 GTCMHIC Metal Level Plans'!$C$35,IF($W16="ACA-S",'2020 GTCMHIC Metal Level Plans'!$C$40,IF($W16="ACA-B",'2020 GTCMHIC Metal Level Plans'!$C$45,IF($W16="MS-1",'2020 Mx Supp Plans'!$D$27,IF($W16="MS-2",'2020 Mx Supp Plans'!$F$27,IF($W16="MS-3",'2020 Mx Supp Plans'!$H$27,IF($W16="MS-4",'2020 Mx Supp Plans'!$J$27,IF($W16="MS-5",'2020 Mx Supp Plans'!$L$27,IF($W16="MS-6",'2020 Mx Supp Plans'!$N$27,0)))))))))))))))))))))</f>
        <v>433.66837500000008</v>
      </c>
      <c r="Z16" s="48">
        <f>IF($W16="ACA-P",'2020 GTCMHIC Metal Level Plans'!$D$25,IF($W16="ACA-G",'2020 GTCMHIC Metal Level Plans'!$F$25,IF($W16="ACA-S",'2020 GTCMHIC Metal Level Plans'!$H$25,IF($W16="ACA-B",'2020 GTCMHIC Metal Level Plans'!$J$25,'Premium Rate Summary - Villages'!X16+Y16))))</f>
        <v>713.60415000000012</v>
      </c>
      <c r="AA16" s="48"/>
      <c r="AB16" s="48" t="str">
        <f>IF($P16="2T1",'2020 GTCMHIC 2-Tier Rx Plans'!$C$31,IF($P16="2T2",'2020 GTCMHIC 2-Tier Rx Plans'!$D$31,IF($P16="2T3",'2020 GTCMHIC 2-Tier Rx Plans'!$E$31,IF($P16="3T3",'2020 GTCMHIC 3-Tier Rx Plans'!$C$31,IF($P16="3T5a",'2020 GTCMHIC 3-Tier Rx Plans'!$D$31,IF($P16="3T6",'2020 GTCMHIC 3-Tier Rx Plans'!$E$31,IF($P16="3T7",'2020 GTCMHIC 3-Tier Rx Plans'!$F$31,IF($P16="3T9",'2020 GTCMHIC 3-Tier Rx Plans'!$G$31,IF($P16="3T10",'2020 GTCMHIC 3-Tier Rx Plans'!$H$31,IF($P16="3T11",'2020 GTCMHIC 3-Tier Rx Plans'!$I$31,IF($P16="3T13",'2020 GTCMHIC 3-Tier Rx Plans'!$J$31,IF($W16="ACA-P",'2020 GTCMHIC Metal Level Plans'!$D$30,IF($W16="ACA-G",'2020 GTCMHIC Metal Level Plans'!$D$35,IF($W16="ACA-S",'2020 GTCMHIC Metal Level Plans'!$D$40,IF($W16="ACA-B",'2020 GTCMHIC Metal Level Plans'!$D$45,IF($W16="MS-1","n/a",IF($W16="MS-2","n/a",IF($W16="MS-3","n/a",IF($W16="MS-4","n/a",IF($W16="MS-5","n/a",IF($W16="MS-6",'2020 Mx Supp Plans'!$N$27,0)))))))))))))))))))))</f>
        <v>n/a</v>
      </c>
      <c r="AC16" s="48"/>
      <c r="AD16" s="19"/>
    </row>
    <row r="17" spans="1:30" s="6" customFormat="1" ht="15.95" customHeight="1" x14ac:dyDescent="0.2">
      <c r="A17" s="305" t="s">
        <v>121</v>
      </c>
      <c r="B17" s="272">
        <v>35</v>
      </c>
      <c r="C17" s="146" t="s">
        <v>81</v>
      </c>
      <c r="D17" s="146" t="s">
        <v>93</v>
      </c>
      <c r="E17" s="275">
        <v>42005</v>
      </c>
      <c r="F17" s="254" t="s">
        <v>122</v>
      </c>
      <c r="G17" s="147" t="s">
        <v>85</v>
      </c>
      <c r="H17" s="147" t="s">
        <v>86</v>
      </c>
      <c r="I17" s="147" t="s">
        <v>356</v>
      </c>
      <c r="J17" s="140">
        <v>5</v>
      </c>
      <c r="K17" s="140">
        <v>35</v>
      </c>
      <c r="L17" s="140">
        <v>70</v>
      </c>
      <c r="M17" s="140">
        <v>10</v>
      </c>
      <c r="N17" s="140">
        <v>70</v>
      </c>
      <c r="O17" s="140">
        <v>140</v>
      </c>
      <c r="P17" s="144" t="s">
        <v>70</v>
      </c>
      <c r="Q17" s="144" t="s">
        <v>93</v>
      </c>
      <c r="R17" s="140" t="s">
        <v>220</v>
      </c>
      <c r="S17" s="140" t="s">
        <v>23</v>
      </c>
      <c r="T17" s="140" t="s">
        <v>23</v>
      </c>
      <c r="U17" s="150">
        <v>2000</v>
      </c>
      <c r="V17" s="150">
        <v>6000</v>
      </c>
      <c r="W17" s="144" t="s">
        <v>70</v>
      </c>
      <c r="X17" s="47">
        <f>IF($W17="MM1",'2020 GTCMHIC Indemnity Plans'!$D$25,IF($W17="MM2",'2020 GTCMHIC Indemnity Plans'!$F$25,IF($W17="MM3",'2020 GTCMHIC Indemnity Plans'!$H$25,IF($W17="MM5",'2020 GTCMHIC Indemnity Plans'!$J$25,IF($W17="MM6",'2020 GTCMHIC Comprehensive Plan'!$D$25,IF($W17="MM7",'2020 GTCMHIC Indemnity Plans'!$L$25,IF($W17="PPO1",'2020 GTMHIC PPO Plans'!$D$25,IF($W17="PPO2",'2020 GTMHIC PPO Plans'!$F$25,IF($W17="PPO3",'2020 GTMHIC PPO Plans'!$H$25,IF($W17="PPOT",'2020 GTMHIC PPO Plans'!$J$25,IF($W17="ACA-P",'2020 GTCMHIC Metal Level Plans'!$C$29,IF($W17="ACA-G",'2020 GTCMHIC Metal Level Plans'!$C$34,IF($W17="ACA-S",'2020 GTCMHIC Metal Level Plans'!$C$39,IF($W17="ACA-B",'2020 GTCMHIC Metal Level Plans'!$C$44,IF($W17="MS-1",'2020 Mx Supp Plans'!$D$26,IF($W17="MS-2",'2020 Mx Supp Plans'!$F$26,IF($W17="MS-3",'2020 Mx Supp Plans'!$H$26,IF($W17="MS-4",'2020 Mx Supp Plans'!$J$26,IF($W17="MS-5",'2020 Mx Supp Plans'!$L$26," ")))))))))))))))))))</f>
        <v>526.68320894280009</v>
      </c>
      <c r="Y17" s="47">
        <f>IF($P17="2T1",'2020 GTCMHIC 2-Tier Rx Plans'!$C$30,IF($P17="2T2",'2020 GTCMHIC 2-Tier Rx Plans'!$D$30,IF($P17="2T3",'2020 GTCMHIC 2-Tier Rx Plans'!$E$30,IF($P17="3T3",'2020 GTCMHIC 3-Tier Rx Plans'!$C$30,IF($P17="3T5a",'2020 GTCMHIC 3-Tier Rx Plans'!$D$30,IF($P17="3T6",'2020 GTCMHIC 3-Tier Rx Plans'!$E$30,IF($P17="3T7",'2020 GTCMHIC 3-Tier Rx Plans'!$F$30,IF($P17="3T9",'2020 GTCMHIC 3-Tier Rx Plans'!$G$30,IF($P17="3T10",'2020 GTCMHIC 3-Tier Rx Plans'!$H$30,IF($P17="3T11",'2020 GTCMHIC 3-Tier Rx Plans'!$I$30,IF($P17="3T13",'2020 GTCMHIC 3-Tier Rx Plans'!$J$30,IF($W17="ACA-P",'2020 GTCMHIC Metal Level Plans'!$C$30,IF($W17="ACA-G",'2020 GTCMHIC Metal Level Plans'!$C$35,IF($W17="ACA-S",'2020 GTCMHIC Metal Level Plans'!$C$40,IF($W17="ACA-B",'2020 GTCMHIC Metal Level Plans'!$C$45,IF($W17="MS-1",'2020 Mx Supp Plans'!$D$27,IF($W17="MS-2",'2020 Mx Supp Plans'!$F$27,IF($W17="MS-3",'2020 Mx Supp Plans'!$H$27,IF($W17="MS-4",'2020 Mx Supp Plans'!$J$27,IF($W17="MS-5",'2020 Mx Supp Plans'!$L$27,IF($W17="MS-6",'2020 Mx Supp Plans'!$N$27,0)))))))))))))))))))))</f>
        <v>134.48074905720003</v>
      </c>
      <c r="Z17" s="47">
        <f>IF($W17="ACA-P",'2020 GTCMHIC Metal Level Plans'!$D$25,IF($W17="ACA-G",'2020 GTCMHIC Metal Level Plans'!$F$25,IF($W17="ACA-S",'2020 GTCMHIC Metal Level Plans'!$H$25,IF($W17="ACA-B",'2020 GTCMHIC Metal Level Plans'!$J$25,'Premium Rate Summary - Villages'!X17+Y17))))</f>
        <v>661.16395800000009</v>
      </c>
      <c r="AA17" s="47">
        <f>IF($W17="MM1",'2020 GTCMHIC Indemnity Plans'!$D$26,IF($W17="MM2",'2020 GTCMHIC Indemnity Plans'!$F$26,IF($W17="MM3",'2020 GTCMHIC Indemnity Plans'!$H$26,IF($W17="MM5",'2020 GTCMHIC Indemnity Plans'!$J$26,IF($W17="MM6",'2020 GTCMHIC Comprehensive Plan'!$D$26,IF($W17="MM7",'2020 GTCMHIC Indemnity Plans'!$L$26,IF($W17="PPO1",'2020 GTMHIC PPO Plans'!$D$26,IF($W17="PPO2",'2020 GTMHIC PPO Plans'!$F$26,IF($W17="PPO3",'2020 GTMHIC PPO Plans'!$H$26,IF($W17="PPOT",'2020 GTMHIC PPO Plans'!$J$26,IF($W17="ACA-P",'2020 GTCMHIC Metal Level Plans'!$D$29,IF($W17="ACA-G",'2020 GTCMHIC Metal Level Plans'!$D$34,IF($W17="ACA-S",'2020 GTCMHIC Metal Level Plans'!$D$39,IF($W17="ACA-B",'2020 GTCMHIC Metal Level Plans'!$D$44,IF($W17="MS-1","n/a",IF($W17="MS-2","n/a",IF($W17="MS-3","n/a",IF($W17="MS-4","n/a",IF($W17="MS-5","n/a"," ")))))))))))))))))))</f>
        <v>1369.3873038300001</v>
      </c>
      <c r="AB17" s="47">
        <f>IF($P17="2T1",'2020 GTCMHIC 2-Tier Rx Plans'!$C$31,IF($P17="2T2",'2020 GTCMHIC 2-Tier Rx Plans'!$D$31,IF($P17="2T3",'2020 GTCMHIC 2-Tier Rx Plans'!$E$31,IF($P17="3T3",'2020 GTCMHIC 3-Tier Rx Plans'!$C$31,IF($P17="3T5a",'2020 GTCMHIC 3-Tier Rx Plans'!$D$31,IF($P17="3T6",'2020 GTCMHIC 3-Tier Rx Plans'!$E$31,IF($P17="3T7",'2020 GTCMHIC 3-Tier Rx Plans'!$F$31,IF($P17="3T9",'2020 GTCMHIC 3-Tier Rx Plans'!$G$31,IF($P17="3T10",'2020 GTCMHIC 3-Tier Rx Plans'!$H$31,IF($P17="3T11",'2020 GTCMHIC 3-Tier Rx Plans'!$I$31,IF($P17="3T13",'2020 GTCMHIC 3-Tier Rx Plans'!$J$31,IF($W17="ACA-P",'2020 GTCMHIC Metal Level Plans'!$D$30,IF($W17="ACA-G",'2020 GTCMHIC Metal Level Plans'!$D$35,IF($W17="ACA-S",'2020 GTCMHIC Metal Level Plans'!$D$40,IF($W17="ACA-B",'2020 GTCMHIC Metal Level Plans'!$D$45,IF($W17="MS-1","n/a",IF($W17="MS-2","n/a",IF($W17="MS-3","n/a",IF($W17="MS-4","n/a",IF($W17="MS-5","n/a",IF($W17="MS-6",'2020 Mx Supp Plans'!$N$27,0)))))))))))))))))))))</f>
        <v>349.65274617</v>
      </c>
      <c r="AC17" s="47">
        <f>IF($W17="ACA-P",'2020 GTCMHIC Metal Level Plans'!$D$26,IF($W17="ACA-G",'2020 GTCMHIC Metal Level Plans'!$F$26,IF($W17="ACA-S",'2020 GTCMHIC Metal Level Plans'!$H$26,IF($W17="ACA-B",'2020 GTCMHIC Metal Level Plans'!$J$26,'Premium Rate Summary - Villages'!AA17+AB17))))</f>
        <v>1719.0400500000001</v>
      </c>
      <c r="AD17" s="19"/>
    </row>
    <row r="18" spans="1:30" s="6" customFormat="1" ht="15.95" customHeight="1" x14ac:dyDescent="0.2">
      <c r="A18" s="305"/>
      <c r="B18" s="274"/>
      <c r="C18" s="146" t="s">
        <v>82</v>
      </c>
      <c r="D18" s="146" t="s">
        <v>93</v>
      </c>
      <c r="E18" s="277"/>
      <c r="F18" s="256"/>
      <c r="G18" s="147" t="s">
        <v>87</v>
      </c>
      <c r="H18" s="147" t="s">
        <v>95</v>
      </c>
      <c r="I18" s="147" t="s">
        <v>356</v>
      </c>
      <c r="J18" s="140">
        <v>5</v>
      </c>
      <c r="K18" s="140">
        <v>35</v>
      </c>
      <c r="L18" s="140">
        <v>70</v>
      </c>
      <c r="M18" s="140">
        <v>10</v>
      </c>
      <c r="N18" s="140">
        <v>70</v>
      </c>
      <c r="O18" s="140">
        <v>140</v>
      </c>
      <c r="P18" s="144" t="s">
        <v>70</v>
      </c>
      <c r="Q18" s="144" t="s">
        <v>93</v>
      </c>
      <c r="R18" s="140" t="s">
        <v>220</v>
      </c>
      <c r="S18" s="140" t="s">
        <v>23</v>
      </c>
      <c r="T18" s="140" t="s">
        <v>23</v>
      </c>
      <c r="U18" s="150">
        <v>2000</v>
      </c>
      <c r="V18" s="150">
        <v>6000</v>
      </c>
      <c r="W18" s="144" t="s">
        <v>70</v>
      </c>
      <c r="X18" s="47">
        <f>IF($W18="MM1",'2020 GTCMHIC Indemnity Plans'!$D$25,IF($W18="MM2",'2020 GTCMHIC Indemnity Plans'!$F$25,IF($W18="MM3",'2020 GTCMHIC Indemnity Plans'!$H$25,IF($W18="MM5",'2020 GTCMHIC Indemnity Plans'!$J$25,IF($W18="MM6",'2020 GTCMHIC Comprehensive Plan'!$D$25,IF($W18="MM7",'2020 GTCMHIC Indemnity Plans'!$L$25,IF($W18="PPO1",'2020 GTMHIC PPO Plans'!$D$25,IF($W18="PPO2",'2020 GTMHIC PPO Plans'!$F$25,IF($W18="PPO3",'2020 GTMHIC PPO Plans'!$H$25,IF($W18="PPOT",'2020 GTMHIC PPO Plans'!$J$25,IF($W18="ACA-P",'2020 GTCMHIC Metal Level Plans'!$C$29,IF($W18="ACA-G",'2020 GTCMHIC Metal Level Plans'!$C$34,IF($W18="ACA-S",'2020 GTCMHIC Metal Level Plans'!$C$39,IF($W18="ACA-B",'2020 GTCMHIC Metal Level Plans'!$C$44,IF($W18="MS-1",'2020 Mx Supp Plans'!$D$26,IF($W18="MS-2",'2020 Mx Supp Plans'!$F$26,IF($W18="MS-3",'2020 Mx Supp Plans'!$H$26,IF($W18="MS-4",'2020 Mx Supp Plans'!$J$26,IF($W18="MS-5",'2020 Mx Supp Plans'!$L$26," ")))))))))))))))))))</f>
        <v>526.68320894280009</v>
      </c>
      <c r="Y18" s="47">
        <f>IF($P18="2T1",'2020 GTCMHIC 2-Tier Rx Plans'!$C$30,IF($P18="2T2",'2020 GTCMHIC 2-Tier Rx Plans'!$D$30,IF($P18="2T3",'2020 GTCMHIC 2-Tier Rx Plans'!$E$30,IF($P18="3T3",'2020 GTCMHIC 3-Tier Rx Plans'!$C$30,IF($P18="3T5a",'2020 GTCMHIC 3-Tier Rx Plans'!$D$30,IF($P18="3T6",'2020 GTCMHIC 3-Tier Rx Plans'!$E$30,IF($P18="3T7",'2020 GTCMHIC 3-Tier Rx Plans'!$F$30,IF($P18="3T9",'2020 GTCMHIC 3-Tier Rx Plans'!$G$30,IF($P18="3T10",'2020 GTCMHIC 3-Tier Rx Plans'!$H$30,IF($P18="3T11",'2020 GTCMHIC 3-Tier Rx Plans'!$I$30,IF($P18="3T13",'2020 GTCMHIC 3-Tier Rx Plans'!$J$30,IF($W18="ACA-P",'2020 GTCMHIC Metal Level Plans'!$C$30,IF($W18="ACA-G",'2020 GTCMHIC Metal Level Plans'!$C$35,IF($W18="ACA-S",'2020 GTCMHIC Metal Level Plans'!$C$40,IF($W18="ACA-B",'2020 GTCMHIC Metal Level Plans'!$C$45,IF($W18="MS-1",'2020 Mx Supp Plans'!$D$27,IF($W18="MS-2",'2020 Mx Supp Plans'!$F$27,IF($W18="MS-3",'2020 Mx Supp Plans'!$H$27,IF($W18="MS-4",'2020 Mx Supp Plans'!$J$27,IF($W18="MS-5",'2020 Mx Supp Plans'!$L$27,IF($W18="MS-6",'2020 Mx Supp Plans'!$N$27,0)))))))))))))))))))))</f>
        <v>134.48074905720003</v>
      </c>
      <c r="Z18" s="47">
        <f>IF($W18="ACA-P",'2020 GTCMHIC Metal Level Plans'!$D$25,IF($W18="ACA-G",'2020 GTCMHIC Metal Level Plans'!$F$25,IF($W18="ACA-S",'2020 GTCMHIC Metal Level Plans'!$H$25,IF($W18="ACA-B",'2020 GTCMHIC Metal Level Plans'!$J$25,'Premium Rate Summary - Villages'!X18+Y18))))</f>
        <v>661.16395800000009</v>
      </c>
      <c r="AA18" s="47">
        <f>IF($W18="MM1",'2020 GTCMHIC Indemnity Plans'!$D$26,IF($W18="MM2",'2020 GTCMHIC Indemnity Plans'!$F$26,IF($W18="MM3",'2020 GTCMHIC Indemnity Plans'!$H$26,IF($W18="MM5",'2020 GTCMHIC Indemnity Plans'!$J$26,IF($W18="MM6",'2020 GTCMHIC Comprehensive Plan'!$D$26,IF($W18="MM7",'2020 GTCMHIC Indemnity Plans'!$L$26,IF($W18="PPO1",'2020 GTMHIC PPO Plans'!$D$26,IF($W18="PPO2",'2020 GTMHIC PPO Plans'!$F$26,IF($W18="PPO3",'2020 GTMHIC PPO Plans'!$H$26,IF($W18="PPOT",'2020 GTMHIC PPO Plans'!$J$26,IF($W18="ACA-P",'2020 GTCMHIC Metal Level Plans'!$D$29,IF($W18="ACA-G",'2020 GTCMHIC Metal Level Plans'!$D$34,IF($W18="ACA-S",'2020 GTCMHIC Metal Level Plans'!$D$39,IF($W18="ACA-B",'2020 GTCMHIC Metal Level Plans'!$D$44,IF($W18="MS-1","n/a",IF($W18="MS-2","n/a",IF($W18="MS-3","n/a",IF($W18="MS-4","n/a",IF($W18="MS-5","n/a"," ")))))))))))))))))))</f>
        <v>1369.3873038300001</v>
      </c>
      <c r="AB18" s="47">
        <f>IF($P18="2T1",'2020 GTCMHIC 2-Tier Rx Plans'!$C$31,IF($P18="2T2",'2020 GTCMHIC 2-Tier Rx Plans'!$D$31,IF($P18="2T3",'2020 GTCMHIC 2-Tier Rx Plans'!$E$31,IF($P18="3T3",'2020 GTCMHIC 3-Tier Rx Plans'!$C$31,IF($P18="3T5a",'2020 GTCMHIC 3-Tier Rx Plans'!$D$31,IF($P18="3T6",'2020 GTCMHIC 3-Tier Rx Plans'!$E$31,IF($P18="3T7",'2020 GTCMHIC 3-Tier Rx Plans'!$F$31,IF($P18="3T9",'2020 GTCMHIC 3-Tier Rx Plans'!$G$31,IF($P18="3T10",'2020 GTCMHIC 3-Tier Rx Plans'!$H$31,IF($P18="3T11",'2020 GTCMHIC 3-Tier Rx Plans'!$I$31,IF($P18="3T13",'2020 GTCMHIC 3-Tier Rx Plans'!$J$31,IF($W18="ACA-P",'2020 GTCMHIC Metal Level Plans'!$D$30,IF($W18="ACA-G",'2020 GTCMHIC Metal Level Plans'!$D$35,IF($W18="ACA-S",'2020 GTCMHIC Metal Level Plans'!$D$40,IF($W18="ACA-B",'2020 GTCMHIC Metal Level Plans'!$D$45,IF($W18="MS-1","n/a",IF($W18="MS-2","n/a",IF($W18="MS-3","n/a",IF($W18="MS-4","n/a",IF($W18="MS-5","n/a",IF($W18="MS-6",'2020 Mx Supp Plans'!$N$27,0)))))))))))))))))))))</f>
        <v>349.65274617</v>
      </c>
      <c r="AC18" s="47">
        <f>IF($W18="ACA-P",'2020 GTCMHIC Metal Level Plans'!$D$26,IF($W18="ACA-G",'2020 GTCMHIC Metal Level Plans'!$F$26,IF($W18="ACA-S",'2020 GTCMHIC Metal Level Plans'!$H$26,IF($W18="ACA-B",'2020 GTCMHIC Metal Level Plans'!$J$26,'Premium Rate Summary - Villages'!AA18+AB18))))</f>
        <v>1719.0400500000001</v>
      </c>
      <c r="AD18" s="19"/>
    </row>
    <row r="19" spans="1:30" s="6" customFormat="1" ht="15.95" customHeight="1" x14ac:dyDescent="0.2">
      <c r="A19" s="300" t="s">
        <v>392</v>
      </c>
      <c r="B19" s="260">
        <v>36</v>
      </c>
      <c r="C19" s="143" t="s">
        <v>81</v>
      </c>
      <c r="D19" s="143" t="s">
        <v>223</v>
      </c>
      <c r="E19" s="263">
        <v>43466</v>
      </c>
      <c r="F19" s="266" t="s">
        <v>379</v>
      </c>
      <c r="G19" s="148" t="s">
        <v>232</v>
      </c>
      <c r="H19" s="148" t="s">
        <v>86</v>
      </c>
      <c r="I19" s="148" t="s">
        <v>357</v>
      </c>
      <c r="J19" s="12">
        <v>5</v>
      </c>
      <c r="K19" s="12">
        <v>35</v>
      </c>
      <c r="L19" s="12">
        <v>70</v>
      </c>
      <c r="M19" s="12">
        <v>10</v>
      </c>
      <c r="N19" s="12">
        <v>70</v>
      </c>
      <c r="O19" s="12">
        <v>140</v>
      </c>
      <c r="P19" s="145" t="s">
        <v>224</v>
      </c>
      <c r="Q19" s="145" t="s">
        <v>223</v>
      </c>
      <c r="R19" s="12">
        <v>0</v>
      </c>
      <c r="S19" s="12">
        <v>6550</v>
      </c>
      <c r="T19" s="12">
        <v>13100</v>
      </c>
      <c r="U19" s="12">
        <v>6550</v>
      </c>
      <c r="V19" s="12">
        <v>13100</v>
      </c>
      <c r="W19" s="145" t="s">
        <v>224</v>
      </c>
      <c r="X19" s="48">
        <f>IF($W19="MM1",'2020 GTCMHIC Indemnity Plans'!$D$25,IF($W19="MM2",'2020 GTCMHIC Indemnity Plans'!$F$25,IF($W19="MM3",'2020 GTCMHIC Indemnity Plans'!$H$25,IF($W19="MM5",'2020 GTCMHIC Indemnity Plans'!$J$25,IF($W19="MM6",'2020 GTCMHIC Comprehensive Plan'!$D$25,IF($W19="MM7",'2020 GTCMHIC Indemnity Plans'!$L$25,IF($W19="PPO1",'2020 GTMHIC PPO Plans'!$D$25,IF($W19="PPO2",'2020 GTMHIC PPO Plans'!$F$25,IF($W19="PPO3",'2020 GTMHIC PPO Plans'!$H$25,IF($W19="PPOT",'2020 GTMHIC PPO Plans'!$J$25,IF($W19="ACA-P",'2020 GTCMHIC Metal Level Plans'!$C$29,IF($W19="ACA-G",'2020 GTCMHIC Metal Level Plans'!$C$34,IF($W19="ACA-S",'2020 GTCMHIC Metal Level Plans'!$C$39,IF($W19="ACA-B",'2020 GTCMHIC Metal Level Plans'!$C$44,IF($W19="MS-1",'2020 Mx Supp Plans'!$D$26,IF($W19="MS-2",'2020 Mx Supp Plans'!$F$26,IF($W19="MS-3",'2020 Mx Supp Plans'!$H$26,IF($W19="MS-4",'2020 Mx Supp Plans'!$J$26,IF($W19="MS-5",'2020 Mx Supp Plans'!$L$26," ")))))))))))))))))))</f>
        <v>291.57879539880003</v>
      </c>
      <c r="Y19" s="48">
        <f>IF($P19="2T1",'2020 GTCMHIC 2-Tier Rx Plans'!$C$30,IF($P19="2T2",'2020 GTCMHIC 2-Tier Rx Plans'!$D$30,IF($P19="2T3",'2020 GTCMHIC 2-Tier Rx Plans'!$E$30,IF($P19="3T3",'2020 GTCMHIC 3-Tier Rx Plans'!$C$30,IF($P19="3T5a",'2020 GTCMHIC 3-Tier Rx Plans'!$D$30,IF($P19="3T6",'2020 GTCMHIC 3-Tier Rx Plans'!$E$30,IF($P19="3T7",'2020 GTCMHIC 3-Tier Rx Plans'!$F$30,IF($P19="3T9",'2020 GTCMHIC 3-Tier Rx Plans'!$G$30,IF($P19="3T10",'2020 GTCMHIC 3-Tier Rx Plans'!$H$30,IF($P19="3T11",'2020 GTCMHIC 3-Tier Rx Plans'!$I$30,IF($P19="3T13",'2020 GTCMHIC 3-Tier Rx Plans'!$J$30,IF($W19="ACA-P",'2020 GTCMHIC Metal Level Plans'!$C$30,IF($W19="ACA-G",'2020 GTCMHIC Metal Level Plans'!$C$35,IF($W19="ACA-S",'2020 GTCMHIC Metal Level Plans'!$C$40,IF($W19="ACA-B",'2020 GTCMHIC Metal Level Plans'!$C$45,IF($W19="MS-1",'2020 Mx Supp Plans'!$D$27,IF($W19="MS-2",'2020 Mx Supp Plans'!$F$27,IF($W19="MS-3",'2020 Mx Supp Plans'!$H$27,IF($W19="MS-4",'2020 Mx Supp Plans'!$J$27,IF($W19="MS-5",'2020 Mx Supp Plans'!$L$27,IF($W19="MS-6",'2020 Mx Supp Plans'!$N$27,0)))))))))))))))))))))</f>
        <v>74.450322601200014</v>
      </c>
      <c r="Z19" s="48">
        <f>IF($W19="ACA-P",'2020 GTCMHIC Metal Level Plans'!$D$25,IF($W19="ACA-G",'2020 GTCMHIC Metal Level Plans'!$F$25,IF($W19="ACA-S",'2020 GTCMHIC Metal Level Plans'!$H$25,IF($W19="ACA-B",'2020 GTCMHIC Metal Level Plans'!$J$25,'Premium Rate Summary - Villages'!X19+Y19))))</f>
        <v>366.02911800000004</v>
      </c>
      <c r="AA19" s="48">
        <f>IF($W19="MM1",'2020 GTCMHIC Indemnity Plans'!$D$26,IF($W19="MM2",'2020 GTCMHIC Indemnity Plans'!$F$26,IF($W19="MM3",'2020 GTCMHIC Indemnity Plans'!$H$26,IF($W19="MM5",'2020 GTCMHIC Indemnity Plans'!$J$26,IF($W19="MM6",'2020 GTCMHIC Comprehensive Plan'!$D$26,IF($W19="MM7",'2020 GTCMHIC Indemnity Plans'!$L$26,IF($W19="PPO1",'2020 GTMHIC PPO Plans'!$D$26,IF($W19="PPO2",'2020 GTMHIC PPO Plans'!$F$26,IF($W19="PPO3",'2020 GTMHIC PPO Plans'!$H$26,IF($W19="PPOT",'2020 GTMHIC PPO Plans'!$J$26,IF($W19="ACA-P",'2020 GTCMHIC Metal Level Plans'!$D$29,IF($W19="ACA-G",'2020 GTCMHIC Metal Level Plans'!$D$34,IF($W19="ACA-S",'2020 GTCMHIC Metal Level Plans'!$D$39,IF($W19="ACA-B",'2020 GTCMHIC Metal Level Plans'!$D$44,IF($W19="MS-1","n/a",IF($W19="MS-2","n/a",IF($W19="MS-3","n/a",IF($W19="MS-4","n/a",IF($W19="MS-5","n/a"," ")))))))))))))))))))</f>
        <v>758.09756098440005</v>
      </c>
      <c r="AB19" s="48">
        <f>IF($P19="2T1",'2020 GTCMHIC 2-Tier Rx Plans'!$C$31,IF($P19="2T2",'2020 GTCMHIC 2-Tier Rx Plans'!$D$31,IF($P19="2T3",'2020 GTCMHIC 2-Tier Rx Plans'!$E$31,IF($P19="3T3",'2020 GTCMHIC 3-Tier Rx Plans'!$C$31,IF($P19="3T5a",'2020 GTCMHIC 3-Tier Rx Plans'!$D$31,IF($P19="3T6",'2020 GTCMHIC 3-Tier Rx Plans'!$E$31,IF($P19="3T7",'2020 GTCMHIC 3-Tier Rx Plans'!$F$31,IF($P19="3T9",'2020 GTCMHIC 3-Tier Rx Plans'!$G$31,IF($P19="3T10",'2020 GTCMHIC 3-Tier Rx Plans'!$H$31,IF($P19="3T11",'2020 GTCMHIC 3-Tier Rx Plans'!$I$31,IF($P19="3T13",'2020 GTCMHIC 3-Tier Rx Plans'!$J$31,IF($W19="ACA-P",'2020 GTCMHIC Metal Level Plans'!$D$30,IF($W19="ACA-G",'2020 GTCMHIC Metal Level Plans'!$D$35,IF($W19="ACA-S",'2020 GTCMHIC Metal Level Plans'!$D$40,IF($W19="ACA-B",'2020 GTCMHIC Metal Level Plans'!$D$45,IF($W19="MS-1","n/a",IF($W19="MS-2","n/a",IF($W19="MS-3","n/a",IF($W19="MS-4","n/a",IF($W19="MS-5","n/a",IF($W19="MS-6",'2020 Mx Supp Plans'!$N$27,0)))))))))))))))))))))</f>
        <v>193.56897301560002</v>
      </c>
      <c r="AC19" s="48">
        <f>IF($W19="ACA-P",'2020 GTCMHIC Metal Level Plans'!$D$26,IF($W19="ACA-G",'2020 GTCMHIC Metal Level Plans'!$F$26,IF($W19="ACA-S",'2020 GTCMHIC Metal Level Plans'!$H$26,IF($W19="ACA-B",'2020 GTCMHIC Metal Level Plans'!$J$26,'Premium Rate Summary - Villages'!AA19+AB19))))</f>
        <v>951.66653400000007</v>
      </c>
      <c r="AD19" s="19"/>
    </row>
    <row r="20" spans="1:30" s="6" customFormat="1" ht="15.95" customHeight="1" x14ac:dyDescent="0.2">
      <c r="A20" s="300"/>
      <c r="B20" s="262"/>
      <c r="C20" s="143" t="s">
        <v>82</v>
      </c>
      <c r="D20" s="143" t="s">
        <v>223</v>
      </c>
      <c r="E20" s="265"/>
      <c r="F20" s="268"/>
      <c r="G20" s="148" t="s">
        <v>233</v>
      </c>
      <c r="H20" s="148" t="s">
        <v>95</v>
      </c>
      <c r="I20" s="148" t="s">
        <v>357</v>
      </c>
      <c r="J20" s="12">
        <v>5</v>
      </c>
      <c r="K20" s="12">
        <v>35</v>
      </c>
      <c r="L20" s="12">
        <v>70</v>
      </c>
      <c r="M20" s="12">
        <v>10</v>
      </c>
      <c r="N20" s="12">
        <v>70</v>
      </c>
      <c r="O20" s="12">
        <v>140</v>
      </c>
      <c r="P20" s="145" t="s">
        <v>224</v>
      </c>
      <c r="Q20" s="145" t="s">
        <v>223</v>
      </c>
      <c r="R20" s="12">
        <v>0</v>
      </c>
      <c r="S20" s="12">
        <v>6550</v>
      </c>
      <c r="T20" s="12">
        <v>13100</v>
      </c>
      <c r="U20" s="12">
        <v>6550</v>
      </c>
      <c r="V20" s="12">
        <v>13100</v>
      </c>
      <c r="W20" s="145" t="s">
        <v>224</v>
      </c>
      <c r="X20" s="48">
        <f>IF($W20="MM1",'2020 GTCMHIC Indemnity Plans'!$D$25,IF($W20="MM2",'2020 GTCMHIC Indemnity Plans'!$F$25,IF($W20="MM3",'2020 GTCMHIC Indemnity Plans'!$H$25,IF($W20="MM5",'2020 GTCMHIC Indemnity Plans'!$J$25,IF($W20="MM6",'2020 GTCMHIC Comprehensive Plan'!$D$25,IF($W20="MM7",'2020 GTCMHIC Indemnity Plans'!$L$25,IF($W20="PPO1",'2020 GTMHIC PPO Plans'!$D$25,IF($W20="PPO2",'2020 GTMHIC PPO Plans'!$F$25,IF($W20="PPO3",'2020 GTMHIC PPO Plans'!$H$25,IF($W20="PPOT",'2020 GTMHIC PPO Plans'!$J$25,IF($W20="ACA-P",'2020 GTCMHIC Metal Level Plans'!$C$29,IF($W20="ACA-G",'2020 GTCMHIC Metal Level Plans'!$C$34,IF($W20="ACA-S",'2020 GTCMHIC Metal Level Plans'!$C$39,IF($W20="ACA-B",'2020 GTCMHIC Metal Level Plans'!$C$44,IF($W20="MS-1",'2020 Mx Supp Plans'!$D$26,IF($W20="MS-2",'2020 Mx Supp Plans'!$F$26,IF($W20="MS-3",'2020 Mx Supp Plans'!$H$26,IF($W20="MS-4",'2020 Mx Supp Plans'!$J$26,IF($W20="MS-5",'2020 Mx Supp Plans'!$L$26," ")))))))))))))))))))</f>
        <v>291.57879539880003</v>
      </c>
      <c r="Y20" s="48">
        <f>IF($P20="2T1",'2020 GTCMHIC 2-Tier Rx Plans'!$C$30,IF($P20="2T2",'2020 GTCMHIC 2-Tier Rx Plans'!$D$30,IF($P20="2T3",'2020 GTCMHIC 2-Tier Rx Plans'!$E$30,IF($P20="3T3",'2020 GTCMHIC 3-Tier Rx Plans'!$C$30,IF($P20="3T5a",'2020 GTCMHIC 3-Tier Rx Plans'!$D$30,IF($P20="3T6",'2020 GTCMHIC 3-Tier Rx Plans'!$E$30,IF($P20="3T7",'2020 GTCMHIC 3-Tier Rx Plans'!$F$30,IF($P20="3T9",'2020 GTCMHIC 3-Tier Rx Plans'!$G$30,IF($P20="3T10",'2020 GTCMHIC 3-Tier Rx Plans'!$H$30,IF($P20="3T11",'2020 GTCMHIC 3-Tier Rx Plans'!$I$30,IF($P20="3T13",'2020 GTCMHIC 3-Tier Rx Plans'!$J$30,IF($W20="ACA-P",'2020 GTCMHIC Metal Level Plans'!$C$30,IF($W20="ACA-G",'2020 GTCMHIC Metal Level Plans'!$C$35,IF($W20="ACA-S",'2020 GTCMHIC Metal Level Plans'!$C$40,IF($W20="ACA-B",'2020 GTCMHIC Metal Level Plans'!$C$45,IF($W20="MS-1",'2020 Mx Supp Plans'!$D$27,IF($W20="MS-2",'2020 Mx Supp Plans'!$F$27,IF($W20="MS-3",'2020 Mx Supp Plans'!$H$27,IF($W20="MS-4",'2020 Mx Supp Plans'!$J$27,IF($W20="MS-5",'2020 Mx Supp Plans'!$L$27,IF($W20="MS-6",'2020 Mx Supp Plans'!$N$27,0)))))))))))))))))))))</f>
        <v>74.450322601200014</v>
      </c>
      <c r="Z20" s="48">
        <f>IF($W20="ACA-P",'2020 GTCMHIC Metal Level Plans'!$D$25,IF($W20="ACA-G",'2020 GTCMHIC Metal Level Plans'!$F$25,IF($W20="ACA-S",'2020 GTCMHIC Metal Level Plans'!$H$25,IF($W20="ACA-B",'2020 GTCMHIC Metal Level Plans'!$J$25,'Premium Rate Summary - Villages'!X20+Y20))))</f>
        <v>366.02911800000004</v>
      </c>
      <c r="AA20" s="48">
        <f>IF($W20="MM1",'2020 GTCMHIC Indemnity Plans'!$D$26,IF($W20="MM2",'2020 GTCMHIC Indemnity Plans'!$F$26,IF($W20="MM3",'2020 GTCMHIC Indemnity Plans'!$H$26,IF($W20="MM5",'2020 GTCMHIC Indemnity Plans'!$J$26,IF($W20="MM6",'2020 GTCMHIC Comprehensive Plan'!$D$26,IF($W20="MM7",'2020 GTCMHIC Indemnity Plans'!$L$26,IF($W20="PPO1",'2020 GTMHIC PPO Plans'!$D$26,IF($W20="PPO2",'2020 GTMHIC PPO Plans'!$F$26,IF($W20="PPO3",'2020 GTMHIC PPO Plans'!$H$26,IF($W20="PPOT",'2020 GTMHIC PPO Plans'!$J$26,IF($W20="ACA-P",'2020 GTCMHIC Metal Level Plans'!$D$29,IF($W20="ACA-G",'2020 GTCMHIC Metal Level Plans'!$D$34,IF($W20="ACA-S",'2020 GTCMHIC Metal Level Plans'!$D$39,IF($W20="ACA-B",'2020 GTCMHIC Metal Level Plans'!$D$44,IF($W20="MS-1","n/a",IF($W20="MS-2","n/a",IF($W20="MS-3","n/a",IF($W20="MS-4","n/a",IF($W20="MS-5","n/a"," ")))))))))))))))))))</f>
        <v>758.09756098440005</v>
      </c>
      <c r="AB20" s="48">
        <f>IF($P20="2T1",'2020 GTCMHIC 2-Tier Rx Plans'!$C$31,IF($P20="2T2",'2020 GTCMHIC 2-Tier Rx Plans'!$D$31,IF($P20="2T3",'2020 GTCMHIC 2-Tier Rx Plans'!$E$31,IF($P20="3T3",'2020 GTCMHIC 3-Tier Rx Plans'!$C$31,IF($P20="3T5a",'2020 GTCMHIC 3-Tier Rx Plans'!$D$31,IF($P20="3T6",'2020 GTCMHIC 3-Tier Rx Plans'!$E$31,IF($P20="3T7",'2020 GTCMHIC 3-Tier Rx Plans'!$F$31,IF($P20="3T9",'2020 GTCMHIC 3-Tier Rx Plans'!$G$31,IF($P20="3T10",'2020 GTCMHIC 3-Tier Rx Plans'!$H$31,IF($P20="3T11",'2020 GTCMHIC 3-Tier Rx Plans'!$I$31,IF($P20="3T13",'2020 GTCMHIC 3-Tier Rx Plans'!$J$31,IF($W20="ACA-P",'2020 GTCMHIC Metal Level Plans'!$D$30,IF($W20="ACA-G",'2020 GTCMHIC Metal Level Plans'!$D$35,IF($W20="ACA-S",'2020 GTCMHIC Metal Level Plans'!$D$40,IF($W20="ACA-B",'2020 GTCMHIC Metal Level Plans'!$D$45,IF($W20="MS-1","n/a",IF($W20="MS-2","n/a",IF($W20="MS-3","n/a",IF($W20="MS-4","n/a",IF($W20="MS-5","n/a",IF($W20="MS-6",'2020 Mx Supp Plans'!$N$27,0)))))))))))))))))))))</f>
        <v>193.56897301560002</v>
      </c>
      <c r="AC20" s="48">
        <f>IF($W20="ACA-P",'2020 GTCMHIC Metal Level Plans'!$D$26,IF($W20="ACA-G",'2020 GTCMHIC Metal Level Plans'!$F$26,IF($W20="ACA-S",'2020 GTCMHIC Metal Level Plans'!$H$26,IF($W20="ACA-B",'2020 GTCMHIC Metal Level Plans'!$J$26,'Premium Rate Summary - Villages'!AA20+AB20))))</f>
        <v>951.66653400000007</v>
      </c>
      <c r="AD20" s="19"/>
    </row>
    <row r="21" spans="1:30" s="6" customFormat="1" ht="15.95" customHeight="1" x14ac:dyDescent="0.2">
      <c r="A21" s="305" t="s">
        <v>377</v>
      </c>
      <c r="B21" s="272">
        <v>37</v>
      </c>
      <c r="C21" s="146" t="s">
        <v>81</v>
      </c>
      <c r="D21" s="146" t="s">
        <v>93</v>
      </c>
      <c r="E21" s="275">
        <v>43466</v>
      </c>
      <c r="F21" s="254" t="s">
        <v>380</v>
      </c>
      <c r="G21" s="147" t="s">
        <v>85</v>
      </c>
      <c r="H21" s="147" t="s">
        <v>86</v>
      </c>
      <c r="I21" s="147" t="s">
        <v>356</v>
      </c>
      <c r="J21" s="140">
        <v>5</v>
      </c>
      <c r="K21" s="140">
        <v>35</v>
      </c>
      <c r="L21" s="140">
        <v>70</v>
      </c>
      <c r="M21" s="140">
        <v>10</v>
      </c>
      <c r="N21" s="140">
        <v>70</v>
      </c>
      <c r="O21" s="140">
        <v>140</v>
      </c>
      <c r="P21" s="144" t="s">
        <v>70</v>
      </c>
      <c r="Q21" s="144" t="s">
        <v>93</v>
      </c>
      <c r="R21" s="140" t="s">
        <v>220</v>
      </c>
      <c r="S21" s="140" t="s">
        <v>23</v>
      </c>
      <c r="T21" s="140" t="s">
        <v>23</v>
      </c>
      <c r="U21" s="150">
        <v>2000</v>
      </c>
      <c r="V21" s="150">
        <v>6000</v>
      </c>
      <c r="W21" s="144" t="s">
        <v>70</v>
      </c>
      <c r="X21" s="47">
        <f>IF($W21="MM1",'2020 GTCMHIC Indemnity Plans'!$D$25,IF($W21="MM2",'2020 GTCMHIC Indemnity Plans'!$F$25,IF($W21="MM3",'2020 GTCMHIC Indemnity Plans'!$H$25,IF($W21="MM5",'2020 GTCMHIC Indemnity Plans'!$J$25,IF($W21="MM6",'2020 GTCMHIC Comprehensive Plan'!$D$25,IF($W21="MM7",'2020 GTCMHIC Indemnity Plans'!$L$25,IF($W21="PPO1",'2020 GTMHIC PPO Plans'!$D$25,IF($W21="PPO2",'2020 GTMHIC PPO Plans'!$F$25,IF($W21="PPO3",'2020 GTMHIC PPO Plans'!$H$25,IF($W21="PPOT",'2020 GTMHIC PPO Plans'!$J$25,IF($W21="ACA-P",'2020 GTCMHIC Metal Level Plans'!$C$29,IF($W21="ACA-G",'2020 GTCMHIC Metal Level Plans'!$C$34,IF($W21="ACA-S",'2020 GTCMHIC Metal Level Plans'!$C$39,IF($W21="ACA-B",'2020 GTCMHIC Metal Level Plans'!$C$44,IF($W21="MS-1",'2020 Mx Supp Plans'!$D$26,IF($W21="MS-2",'2020 Mx Supp Plans'!$F$26,IF($W21="MS-3",'2020 Mx Supp Plans'!$H$26,IF($W21="MS-4",'2020 Mx Supp Plans'!$J$26,IF($W21="MS-5",'2020 Mx Supp Plans'!$L$26," ")))))))))))))))))))</f>
        <v>526.68320894280009</v>
      </c>
      <c r="Y21" s="47">
        <f>IF($P21="2T1",'2020 GTCMHIC 2-Tier Rx Plans'!$C$30,IF($P21="2T2",'2020 GTCMHIC 2-Tier Rx Plans'!$D$30,IF($P21="2T3",'2020 GTCMHIC 2-Tier Rx Plans'!$E$30,IF($P21="3T3",'2020 GTCMHIC 3-Tier Rx Plans'!$C$30,IF($P21="3T5a",'2020 GTCMHIC 3-Tier Rx Plans'!$D$30,IF($P21="3T6",'2020 GTCMHIC 3-Tier Rx Plans'!$E$30,IF($P21="3T7",'2020 GTCMHIC 3-Tier Rx Plans'!$F$30,IF($P21="3T9",'2020 GTCMHIC 3-Tier Rx Plans'!$G$30,IF($P21="3T10",'2020 GTCMHIC 3-Tier Rx Plans'!$H$30,IF($P21="3T11",'2020 GTCMHIC 3-Tier Rx Plans'!$I$30,IF($P21="3T13",'2020 GTCMHIC 3-Tier Rx Plans'!$J$30,IF($W21="ACA-P",'2020 GTCMHIC Metal Level Plans'!$C$30,IF($W21="ACA-G",'2020 GTCMHIC Metal Level Plans'!$C$35,IF($W21="ACA-S",'2020 GTCMHIC Metal Level Plans'!$C$40,IF($W21="ACA-B",'2020 GTCMHIC Metal Level Plans'!$C$45,IF($W21="MS-1",'2020 Mx Supp Plans'!$D$27,IF($W21="MS-2",'2020 Mx Supp Plans'!$F$27,IF($W21="MS-3",'2020 Mx Supp Plans'!$H$27,IF($W21="MS-4",'2020 Mx Supp Plans'!$J$27,IF($W21="MS-5",'2020 Mx Supp Plans'!$L$27,IF($W21="MS-6",'2020 Mx Supp Plans'!$N$27,0)))))))))))))))))))))</f>
        <v>134.48074905720003</v>
      </c>
      <c r="Z21" s="47">
        <f>IF($W21="ACA-P",'2020 GTCMHIC Metal Level Plans'!$D$25,IF($W21="ACA-G",'2020 GTCMHIC Metal Level Plans'!$F$25,IF($W21="ACA-S",'2020 GTCMHIC Metal Level Plans'!$H$25,IF($W21="ACA-B",'2020 GTCMHIC Metal Level Plans'!$J$25,'Premium Rate Summary - Villages'!X21+Y21))))</f>
        <v>661.16395800000009</v>
      </c>
      <c r="AA21" s="47">
        <f>IF($W21="MM1",'2020 GTCMHIC Indemnity Plans'!$D$26,IF($W21="MM2",'2020 GTCMHIC Indemnity Plans'!$F$26,IF($W21="MM3",'2020 GTCMHIC Indemnity Plans'!$H$26,IF($W21="MM5",'2020 GTCMHIC Indemnity Plans'!$J$26,IF($W21="MM6",'2020 GTCMHIC Comprehensive Plan'!$D$26,IF($W21="MM7",'2020 GTCMHIC Indemnity Plans'!$L$26,IF($W21="PPO1",'2020 GTMHIC PPO Plans'!$D$26,IF($W21="PPO2",'2020 GTMHIC PPO Plans'!$F$26,IF($W21="PPO3",'2020 GTMHIC PPO Plans'!$H$26,IF($W21="PPOT",'2020 GTMHIC PPO Plans'!$J$26,IF($W21="ACA-P",'2020 GTCMHIC Metal Level Plans'!$D$29,IF($W21="ACA-G",'2020 GTCMHIC Metal Level Plans'!$D$34,IF($W21="ACA-S",'2020 GTCMHIC Metal Level Plans'!$D$39,IF($W21="ACA-B",'2020 GTCMHIC Metal Level Plans'!$D$44,IF($W21="MS-1","n/a",IF($W21="MS-2","n/a",IF($W21="MS-3","n/a",IF($W21="MS-4","n/a",IF($W21="MS-5","n/a"," ")))))))))))))))))))</f>
        <v>1369.3873038300001</v>
      </c>
      <c r="AB21" s="47">
        <f>IF($P21="2T1",'2020 GTCMHIC 2-Tier Rx Plans'!$C$31,IF($P21="2T2",'2020 GTCMHIC 2-Tier Rx Plans'!$D$31,IF($P21="2T3",'2020 GTCMHIC 2-Tier Rx Plans'!$E$31,IF($P21="3T3",'2020 GTCMHIC 3-Tier Rx Plans'!$C$31,IF($P21="3T5a",'2020 GTCMHIC 3-Tier Rx Plans'!$D$31,IF($P21="3T6",'2020 GTCMHIC 3-Tier Rx Plans'!$E$31,IF($P21="3T7",'2020 GTCMHIC 3-Tier Rx Plans'!$F$31,IF($P21="3T9",'2020 GTCMHIC 3-Tier Rx Plans'!$G$31,IF($P21="3T10",'2020 GTCMHIC 3-Tier Rx Plans'!$H$31,IF($P21="3T11",'2020 GTCMHIC 3-Tier Rx Plans'!$I$31,IF($P21="3T13",'2020 GTCMHIC 3-Tier Rx Plans'!$J$31,IF($W21="ACA-P",'2020 GTCMHIC Metal Level Plans'!$D$30,IF($W21="ACA-G",'2020 GTCMHIC Metal Level Plans'!$D$35,IF($W21="ACA-S",'2020 GTCMHIC Metal Level Plans'!$D$40,IF($W21="ACA-B",'2020 GTCMHIC Metal Level Plans'!$D$45,IF($W21="MS-1","n/a",IF($W21="MS-2","n/a",IF($W21="MS-3","n/a",IF($W21="MS-4","n/a",IF($W21="MS-5","n/a",IF($W21="MS-6",'2020 Mx Supp Plans'!$N$27,0)))))))))))))))))))))</f>
        <v>349.65274617</v>
      </c>
      <c r="AC21" s="47">
        <f>IF($W21="ACA-P",'2020 GTCMHIC Metal Level Plans'!$D$26,IF($W21="ACA-G",'2020 GTCMHIC Metal Level Plans'!$F$26,IF($W21="ACA-S",'2020 GTCMHIC Metal Level Plans'!$H$26,IF($W21="ACA-B",'2020 GTCMHIC Metal Level Plans'!$J$26,'Premium Rate Summary - Villages'!AA21+AB21))))</f>
        <v>1719.0400500000001</v>
      </c>
      <c r="AD21" s="19"/>
    </row>
    <row r="22" spans="1:30" s="6" customFormat="1" ht="15.95" customHeight="1" x14ac:dyDescent="0.2">
      <c r="A22" s="305"/>
      <c r="B22" s="274"/>
      <c r="C22" s="146" t="s">
        <v>82</v>
      </c>
      <c r="D22" s="146" t="s">
        <v>93</v>
      </c>
      <c r="E22" s="277"/>
      <c r="F22" s="256"/>
      <c r="G22" s="147" t="s">
        <v>87</v>
      </c>
      <c r="H22" s="147" t="s">
        <v>95</v>
      </c>
      <c r="I22" s="147" t="s">
        <v>356</v>
      </c>
      <c r="J22" s="140">
        <v>5</v>
      </c>
      <c r="K22" s="140">
        <v>35</v>
      </c>
      <c r="L22" s="140">
        <v>70</v>
      </c>
      <c r="M22" s="140">
        <v>10</v>
      </c>
      <c r="N22" s="140">
        <v>70</v>
      </c>
      <c r="O22" s="140">
        <v>140</v>
      </c>
      <c r="P22" s="144" t="s">
        <v>70</v>
      </c>
      <c r="Q22" s="144" t="s">
        <v>93</v>
      </c>
      <c r="R22" s="140" t="s">
        <v>220</v>
      </c>
      <c r="S22" s="140" t="s">
        <v>23</v>
      </c>
      <c r="T22" s="140" t="s">
        <v>23</v>
      </c>
      <c r="U22" s="150">
        <v>2000</v>
      </c>
      <c r="V22" s="150">
        <v>6000</v>
      </c>
      <c r="W22" s="144" t="s">
        <v>70</v>
      </c>
      <c r="X22" s="47">
        <f>IF($W22="MM1",'2020 GTCMHIC Indemnity Plans'!$D$25,IF($W22="MM2",'2020 GTCMHIC Indemnity Plans'!$F$25,IF($W22="MM3",'2020 GTCMHIC Indemnity Plans'!$H$25,IF($W22="MM5",'2020 GTCMHIC Indemnity Plans'!$J$25,IF($W22="MM6",'2020 GTCMHIC Comprehensive Plan'!$D$25,IF($W22="MM7",'2020 GTCMHIC Indemnity Plans'!$L$25,IF($W22="PPO1",'2020 GTMHIC PPO Plans'!$D$25,IF($W22="PPO2",'2020 GTMHIC PPO Plans'!$F$25,IF($W22="PPO3",'2020 GTMHIC PPO Plans'!$H$25,IF($W22="PPOT",'2020 GTMHIC PPO Plans'!$J$25,IF($W22="ACA-P",'2020 GTCMHIC Metal Level Plans'!$C$29,IF($W22="ACA-G",'2020 GTCMHIC Metal Level Plans'!$C$34,IF($W22="ACA-S",'2020 GTCMHIC Metal Level Plans'!$C$39,IF($W22="ACA-B",'2020 GTCMHIC Metal Level Plans'!$C$44,IF($W22="MS-1",'2020 Mx Supp Plans'!$D$26,IF($W22="MS-2",'2020 Mx Supp Plans'!$F$26,IF($W22="MS-3",'2020 Mx Supp Plans'!$H$26,IF($W22="MS-4",'2020 Mx Supp Plans'!$J$26,IF($W22="MS-5",'2020 Mx Supp Plans'!$L$26," ")))))))))))))))))))</f>
        <v>526.68320894280009</v>
      </c>
      <c r="Y22" s="47">
        <f>IF($P22="2T1",'2020 GTCMHIC 2-Tier Rx Plans'!$C$30,IF($P22="2T2",'2020 GTCMHIC 2-Tier Rx Plans'!$D$30,IF($P22="2T3",'2020 GTCMHIC 2-Tier Rx Plans'!$E$30,IF($P22="3T3",'2020 GTCMHIC 3-Tier Rx Plans'!$C$30,IF($P22="3T5a",'2020 GTCMHIC 3-Tier Rx Plans'!$D$30,IF($P22="3T6",'2020 GTCMHIC 3-Tier Rx Plans'!$E$30,IF($P22="3T7",'2020 GTCMHIC 3-Tier Rx Plans'!$F$30,IF($P22="3T9",'2020 GTCMHIC 3-Tier Rx Plans'!$G$30,IF($P22="3T10",'2020 GTCMHIC 3-Tier Rx Plans'!$H$30,IF($P22="3T11",'2020 GTCMHIC 3-Tier Rx Plans'!$I$30,IF($P22="3T13",'2020 GTCMHIC 3-Tier Rx Plans'!$J$30,IF($W22="ACA-P",'2020 GTCMHIC Metal Level Plans'!$C$30,IF($W22="ACA-G",'2020 GTCMHIC Metal Level Plans'!$C$35,IF($W22="ACA-S",'2020 GTCMHIC Metal Level Plans'!$C$40,IF($W22="ACA-B",'2020 GTCMHIC Metal Level Plans'!$C$45,IF($W22="MS-1",'2020 Mx Supp Plans'!$D$27,IF($W22="MS-2",'2020 Mx Supp Plans'!$F$27,IF($W22="MS-3",'2020 Mx Supp Plans'!$H$27,IF($W22="MS-4",'2020 Mx Supp Plans'!$J$27,IF($W22="MS-5",'2020 Mx Supp Plans'!$L$27,IF($W22="MS-6",'2020 Mx Supp Plans'!$N$27,0)))))))))))))))))))))</f>
        <v>134.48074905720003</v>
      </c>
      <c r="Z22" s="47">
        <f>IF($W22="ACA-P",'2020 GTCMHIC Metal Level Plans'!$D$25,IF($W22="ACA-G",'2020 GTCMHIC Metal Level Plans'!$F$25,IF($W22="ACA-S",'2020 GTCMHIC Metal Level Plans'!$H$25,IF($W22="ACA-B",'2020 GTCMHIC Metal Level Plans'!$J$25,'Premium Rate Summary - Villages'!X22+Y22))))</f>
        <v>661.16395800000009</v>
      </c>
      <c r="AA22" s="47">
        <f>IF($W22="MM1",'2020 GTCMHIC Indemnity Plans'!$D$26,IF($W22="MM2",'2020 GTCMHIC Indemnity Plans'!$F$26,IF($W22="MM3",'2020 GTCMHIC Indemnity Plans'!$H$26,IF($W22="MM5",'2020 GTCMHIC Indemnity Plans'!$J$26,IF($W22="MM6",'2020 GTCMHIC Comprehensive Plan'!$D$26,IF($W22="MM7",'2020 GTCMHIC Indemnity Plans'!$L$26,IF($W22="PPO1",'2020 GTMHIC PPO Plans'!$D$26,IF($W22="PPO2",'2020 GTMHIC PPO Plans'!$F$26,IF($W22="PPO3",'2020 GTMHIC PPO Plans'!$H$26,IF($W22="PPOT",'2020 GTMHIC PPO Plans'!$J$26,IF($W22="ACA-P",'2020 GTCMHIC Metal Level Plans'!$D$29,IF($W22="ACA-G",'2020 GTCMHIC Metal Level Plans'!$D$34,IF($W22="ACA-S",'2020 GTCMHIC Metal Level Plans'!$D$39,IF($W22="ACA-B",'2020 GTCMHIC Metal Level Plans'!$D$44,IF($W22="MS-1","n/a",IF($W22="MS-2","n/a",IF($W22="MS-3","n/a",IF($W22="MS-4","n/a",IF($W22="MS-5","n/a"," ")))))))))))))))))))</f>
        <v>1369.3873038300001</v>
      </c>
      <c r="AB22" s="47">
        <f>IF($P22="2T1",'2020 GTCMHIC 2-Tier Rx Plans'!$C$31,IF($P22="2T2",'2020 GTCMHIC 2-Tier Rx Plans'!$D$31,IF($P22="2T3",'2020 GTCMHIC 2-Tier Rx Plans'!$E$31,IF($P22="3T3",'2020 GTCMHIC 3-Tier Rx Plans'!$C$31,IF($P22="3T5a",'2020 GTCMHIC 3-Tier Rx Plans'!$D$31,IF($P22="3T6",'2020 GTCMHIC 3-Tier Rx Plans'!$E$31,IF($P22="3T7",'2020 GTCMHIC 3-Tier Rx Plans'!$F$31,IF($P22="3T9",'2020 GTCMHIC 3-Tier Rx Plans'!$G$31,IF($P22="3T10",'2020 GTCMHIC 3-Tier Rx Plans'!$H$31,IF($P22="3T11",'2020 GTCMHIC 3-Tier Rx Plans'!$I$31,IF($P22="3T13",'2020 GTCMHIC 3-Tier Rx Plans'!$J$31,IF($W22="ACA-P",'2020 GTCMHIC Metal Level Plans'!$D$30,IF($W22="ACA-G",'2020 GTCMHIC Metal Level Plans'!$D$35,IF($W22="ACA-S",'2020 GTCMHIC Metal Level Plans'!$D$40,IF($W22="ACA-B",'2020 GTCMHIC Metal Level Plans'!$D$45,IF($W22="MS-1","n/a",IF($W22="MS-2","n/a",IF($W22="MS-3","n/a",IF($W22="MS-4","n/a",IF($W22="MS-5","n/a",IF($W22="MS-6",'2020 Mx Supp Plans'!$N$27,0)))))))))))))))))))))</f>
        <v>349.65274617</v>
      </c>
      <c r="AC22" s="47">
        <f>IF($W22="ACA-P",'2020 GTCMHIC Metal Level Plans'!$D$26,IF($W22="ACA-G",'2020 GTCMHIC Metal Level Plans'!$F$26,IF($W22="ACA-S",'2020 GTCMHIC Metal Level Plans'!$H$26,IF($W22="ACA-B",'2020 GTCMHIC Metal Level Plans'!$J$26,'Premium Rate Summary - Villages'!AA22+AB22))))</f>
        <v>1719.0400500000001</v>
      </c>
      <c r="AD22" s="19"/>
    </row>
    <row r="23" spans="1:30" s="6" customFormat="1" ht="15.95" customHeight="1" x14ac:dyDescent="0.2">
      <c r="A23" s="257" t="s">
        <v>21</v>
      </c>
      <c r="B23" s="260">
        <v>38</v>
      </c>
      <c r="C23" s="143" t="s">
        <v>81</v>
      </c>
      <c r="D23" s="143" t="s">
        <v>362</v>
      </c>
      <c r="E23" s="263">
        <v>40544</v>
      </c>
      <c r="F23" s="266" t="s">
        <v>120</v>
      </c>
      <c r="G23" s="148" t="s">
        <v>85</v>
      </c>
      <c r="H23" s="148" t="s">
        <v>86</v>
      </c>
      <c r="I23" s="148" t="s">
        <v>99</v>
      </c>
      <c r="J23" s="12">
        <v>10</v>
      </c>
      <c r="K23" s="12">
        <v>25</v>
      </c>
      <c r="L23" s="12">
        <v>40</v>
      </c>
      <c r="M23" s="12">
        <v>20</v>
      </c>
      <c r="N23" s="12">
        <v>50</v>
      </c>
      <c r="O23" s="12">
        <v>80</v>
      </c>
      <c r="P23" s="12" t="s">
        <v>42</v>
      </c>
      <c r="Q23" s="145" t="s">
        <v>54</v>
      </c>
      <c r="R23" s="12">
        <v>10</v>
      </c>
      <c r="S23" s="145" t="s">
        <v>23</v>
      </c>
      <c r="T23" s="145" t="s">
        <v>23</v>
      </c>
      <c r="U23" s="12">
        <v>1500</v>
      </c>
      <c r="V23" s="12">
        <v>4500</v>
      </c>
      <c r="W23" s="145" t="s">
        <v>33</v>
      </c>
      <c r="X23" s="48">
        <f>IF($W23="MM1",'2020 GTCMHIC Indemnity Plans'!$D$25,IF($W23="MM2",'2020 GTCMHIC Indemnity Plans'!$F$25,IF($W23="MM3",'2020 GTCMHIC Indemnity Plans'!$H$25,IF($W23="MM5",'2020 GTCMHIC Indemnity Plans'!$J$25,IF($W23="MM6",'2020 GTCMHIC Comprehensive Plan'!$D$25,IF($W23="MM7",'2020 GTCMHIC Indemnity Plans'!$L$25,IF($W23="PPO1",'2020 GTMHIC PPO Plans'!$D$25,IF($W23="PPO2",'2020 GTMHIC PPO Plans'!$F$25,IF($W23="PPO3",'2020 GTMHIC PPO Plans'!$H$25,IF($W23="PPOT",'2020 GTMHIC PPO Plans'!$J$25,IF($W23="ACA-P",'2020 GTCMHIC Metal Level Plans'!$C$29,IF($W23="ACA-G",'2020 GTCMHIC Metal Level Plans'!$C$34,IF($W23="ACA-S",'2020 GTCMHIC Metal Level Plans'!$C$39,IF($W23="ACA-B",'2020 GTCMHIC Metal Level Plans'!$C$44,IF($W23="MS-1",'2020 Mx Supp Plans'!$D$26,IF($W23="MS-2",'2020 Mx Supp Plans'!$F$26,IF($W23="MS-3",'2020 Mx Supp Plans'!$H$26,IF($W23="MS-4",'2020 Mx Supp Plans'!$J$26,IF($W23="MS-5",'2020 Mx Supp Plans'!$L$26," ")))))))))))))))))))</f>
        <v>761.37</v>
      </c>
      <c r="Y23" s="48">
        <f>IF($P23="2T1",'2020 GTCMHIC 2-Tier Rx Plans'!$C$30,IF($P23="2T2",'2020 GTCMHIC 2-Tier Rx Plans'!$D$30,IF($P23="2T3",'2020 GTCMHIC 2-Tier Rx Plans'!$E$30,IF($P23="3T3",'2020 GTCMHIC 3-Tier Rx Plans'!$C$30,IF($P23="3T5a",'2020 GTCMHIC 3-Tier Rx Plans'!$D$30,IF($P23="3T6",'2020 GTCMHIC 3-Tier Rx Plans'!$E$30,IF($P23="3T7",'2020 GTCMHIC 3-Tier Rx Plans'!$F$30,IF($P23="3T9",'2020 GTCMHIC 3-Tier Rx Plans'!$G$30,IF($P23="3T10",'2020 GTCMHIC 3-Tier Rx Plans'!$H$30,IF($P23="3T11",'2020 GTCMHIC 3-Tier Rx Plans'!$I$30,IF($P23="3T13",'2020 GTCMHIC 3-Tier Rx Plans'!$J$30,IF($W23="ACA-P",'2020 GTCMHIC Metal Level Plans'!$C$30,IF($W23="ACA-G",'2020 GTCMHIC Metal Level Plans'!$C$35,IF($W23="ACA-S",'2020 GTCMHIC Metal Level Plans'!$C$40,IF($W23="ACA-B",'2020 GTCMHIC Metal Level Plans'!$C$45,IF($W23="MS-1",'2020 Mx Supp Plans'!$D$27,IF($W23="MS-2",'2020 Mx Supp Plans'!$F$27,IF($W23="MS-3",'2020 Mx Supp Plans'!$H$27,IF($W23="MS-4",'2020 Mx Supp Plans'!$J$27,IF($W23="MS-5",'2020 Mx Supp Plans'!$L$27,IF($W23="MS-6",'2020 Mx Supp Plans'!$N$27,0)))))))))))))))))))))</f>
        <v>165.28</v>
      </c>
      <c r="Z23" s="48">
        <f>IF($W23="ACA-P",'2020 GTCMHIC Metal Level Plans'!$D$25,IF($W23="ACA-G",'2020 GTCMHIC Metal Level Plans'!$F$25,IF($W23="ACA-S",'2020 GTCMHIC Metal Level Plans'!$H$25,IF($W23="ACA-B",'2020 GTCMHIC Metal Level Plans'!$J$25,'Premium Rate Summary - Villages'!X23+Y23))))</f>
        <v>926.65</v>
      </c>
      <c r="AA23" s="48">
        <f>IF($W23="MM1",'2020 GTCMHIC Indemnity Plans'!$D$26,IF($W23="MM2",'2020 GTCMHIC Indemnity Plans'!$F$26,IF($W23="MM3",'2020 GTCMHIC Indemnity Plans'!$H$26,IF($W23="MM5",'2020 GTCMHIC Indemnity Plans'!$J$26,IF($W23="MM6",'2020 GTCMHIC Comprehensive Plan'!$D$26,IF($W23="MM7",'2020 GTCMHIC Indemnity Plans'!$L$26,IF($W23="PPO1",'2020 GTMHIC PPO Plans'!$D$26,IF($W23="PPO2",'2020 GTMHIC PPO Plans'!$F$26,IF($W23="PPO3",'2020 GTMHIC PPO Plans'!$H$26,IF($W23="PPOT",'2020 GTMHIC PPO Plans'!$J$26,IF($W23="ACA-P",'2020 GTCMHIC Metal Level Plans'!$D$29,IF($W23="ACA-G",'2020 GTCMHIC Metal Level Plans'!$D$34,IF($W23="ACA-S",'2020 GTCMHIC Metal Level Plans'!$D$39,IF($W23="ACA-B",'2020 GTCMHIC Metal Level Plans'!$D$44,IF($W23="MS-1","n/a",IF($W23="MS-2","n/a",IF($W23="MS-3","n/a",IF($W23="MS-4","n/a",IF($W23="MS-5","n/a"," ")))))))))))))))))))</f>
        <v>1647.96</v>
      </c>
      <c r="AB23" s="48">
        <f>IF($P23="2T1",'2020 GTCMHIC 2-Tier Rx Plans'!$C$31,IF($P23="2T2",'2020 GTCMHIC 2-Tier Rx Plans'!$D$31,IF($P23="2T3",'2020 GTCMHIC 2-Tier Rx Plans'!$E$31,IF($P23="3T3",'2020 GTCMHIC 3-Tier Rx Plans'!$C$31,IF($P23="3T5a",'2020 GTCMHIC 3-Tier Rx Plans'!$D$31,IF($P23="3T6",'2020 GTCMHIC 3-Tier Rx Plans'!$E$31,IF($P23="3T7",'2020 GTCMHIC 3-Tier Rx Plans'!$F$31,IF($P23="3T9",'2020 GTCMHIC 3-Tier Rx Plans'!$G$31,IF($P23="3T10",'2020 GTCMHIC 3-Tier Rx Plans'!$H$31,IF($P23="3T11",'2020 GTCMHIC 3-Tier Rx Plans'!$I$31,IF($P23="3T13",'2020 GTCMHIC 3-Tier Rx Plans'!$J$31,IF($W23="ACA-P",'2020 GTCMHIC Metal Level Plans'!$D$30,IF($W23="ACA-G",'2020 GTCMHIC Metal Level Plans'!$D$35,IF($W23="ACA-S",'2020 GTCMHIC Metal Level Plans'!$D$40,IF($W23="ACA-B",'2020 GTCMHIC Metal Level Plans'!$D$45,IF($W23="MS-1","n/a",IF($W23="MS-2","n/a",IF($W23="MS-3","n/a",IF($W23="MS-4","n/a",IF($W23="MS-5","n/a",IF($W23="MS-6",'2020 Mx Supp Plans'!$N$27,0)))))))))))))))))))))</f>
        <v>358.25</v>
      </c>
      <c r="AC23" s="48">
        <f>IF($W23="ACA-P",'2020 GTCMHIC Metal Level Plans'!$D$26,IF($W23="ACA-G",'2020 GTCMHIC Metal Level Plans'!$F$26,IF($W23="ACA-S",'2020 GTCMHIC Metal Level Plans'!$H$26,IF($W23="ACA-B",'2020 GTCMHIC Metal Level Plans'!$J$26,'Premium Rate Summary - Villages'!AA23+AB23))))</f>
        <v>2006.21</v>
      </c>
      <c r="AD23" s="19"/>
    </row>
    <row r="24" spans="1:30" s="6" customFormat="1" ht="15.95" customHeight="1" x14ac:dyDescent="0.2">
      <c r="A24" s="259"/>
      <c r="B24" s="262"/>
      <c r="C24" s="143" t="s">
        <v>82</v>
      </c>
      <c r="D24" s="143" t="s">
        <v>362</v>
      </c>
      <c r="E24" s="334"/>
      <c r="F24" s="268"/>
      <c r="G24" s="148" t="s">
        <v>87</v>
      </c>
      <c r="H24" s="148" t="s">
        <v>95</v>
      </c>
      <c r="I24" s="148" t="s">
        <v>99</v>
      </c>
      <c r="J24" s="12">
        <v>10</v>
      </c>
      <c r="K24" s="12">
        <v>25</v>
      </c>
      <c r="L24" s="12">
        <v>40</v>
      </c>
      <c r="M24" s="12">
        <v>20</v>
      </c>
      <c r="N24" s="12">
        <v>50</v>
      </c>
      <c r="O24" s="12">
        <v>80</v>
      </c>
      <c r="P24" s="12" t="s">
        <v>42</v>
      </c>
      <c r="Q24" s="145" t="s">
        <v>54</v>
      </c>
      <c r="R24" s="12">
        <v>10</v>
      </c>
      <c r="S24" s="145" t="s">
        <v>23</v>
      </c>
      <c r="T24" s="145" t="s">
        <v>23</v>
      </c>
      <c r="U24" s="12">
        <v>1500</v>
      </c>
      <c r="V24" s="12">
        <v>4500</v>
      </c>
      <c r="W24" s="145" t="s">
        <v>33</v>
      </c>
      <c r="X24" s="48">
        <f>IF($W24="MM1",'2020 GTCMHIC Indemnity Plans'!$D$25,IF($W24="MM2",'2020 GTCMHIC Indemnity Plans'!$F$25,IF($W24="MM3",'2020 GTCMHIC Indemnity Plans'!$H$25,IF($W24="MM5",'2020 GTCMHIC Indemnity Plans'!$J$25,IF($W24="MM6",'2020 GTCMHIC Comprehensive Plan'!$D$25,IF($W24="MM7",'2020 GTCMHIC Indemnity Plans'!$L$25,IF($W24="PPO1",'2020 GTMHIC PPO Plans'!$D$25,IF($W24="PPO2",'2020 GTMHIC PPO Plans'!$F$25,IF($W24="PPO3",'2020 GTMHIC PPO Plans'!$H$25,IF($W24="PPOT",'2020 GTMHIC PPO Plans'!$J$25,IF($W24="ACA-P",'2020 GTCMHIC Metal Level Plans'!$C$29,IF($W24="ACA-G",'2020 GTCMHIC Metal Level Plans'!$C$34,IF($W24="ACA-S",'2020 GTCMHIC Metal Level Plans'!$C$39,IF($W24="ACA-B",'2020 GTCMHIC Metal Level Plans'!$C$44,IF($W24="MS-1",'2020 Mx Supp Plans'!$D$26,IF($W24="MS-2",'2020 Mx Supp Plans'!$F$26,IF($W24="MS-3",'2020 Mx Supp Plans'!$H$26,IF($W24="MS-4",'2020 Mx Supp Plans'!$J$26,IF($W24="MS-5",'2020 Mx Supp Plans'!$L$26," ")))))))))))))))))))</f>
        <v>761.37</v>
      </c>
      <c r="Y24" s="48">
        <f>IF($P24="2T1",'2020 GTCMHIC 2-Tier Rx Plans'!$C$30,IF($P24="2T2",'2020 GTCMHIC 2-Tier Rx Plans'!$D$30,IF($P24="2T3",'2020 GTCMHIC 2-Tier Rx Plans'!$E$30,IF($P24="3T3",'2020 GTCMHIC 3-Tier Rx Plans'!$C$30,IF($P24="3T5a",'2020 GTCMHIC 3-Tier Rx Plans'!$D$30,IF($P24="3T6",'2020 GTCMHIC 3-Tier Rx Plans'!$E$30,IF($P24="3T7",'2020 GTCMHIC 3-Tier Rx Plans'!$F$30,IF($P24="3T9",'2020 GTCMHIC 3-Tier Rx Plans'!$G$30,IF($P24="3T10",'2020 GTCMHIC 3-Tier Rx Plans'!$H$30,IF($P24="3T11",'2020 GTCMHIC 3-Tier Rx Plans'!$I$30,IF($P24="3T13",'2020 GTCMHIC 3-Tier Rx Plans'!$J$30,IF($W24="ACA-P",'2020 GTCMHIC Metal Level Plans'!$C$30,IF($W24="ACA-G",'2020 GTCMHIC Metal Level Plans'!$C$35,IF($W24="ACA-S",'2020 GTCMHIC Metal Level Plans'!$C$40,IF($W24="ACA-B",'2020 GTCMHIC Metal Level Plans'!$C$45,IF($W24="MS-1",'2020 Mx Supp Plans'!$D$27,IF($W24="MS-2",'2020 Mx Supp Plans'!$F$27,IF($W24="MS-3",'2020 Mx Supp Plans'!$H$27,IF($W24="MS-4",'2020 Mx Supp Plans'!$J$27,IF($W24="MS-5",'2020 Mx Supp Plans'!$L$27,IF($W24="MS-6",'2020 Mx Supp Plans'!$N$27,0)))))))))))))))))))))</f>
        <v>165.28</v>
      </c>
      <c r="Z24" s="48">
        <f>IF($W24="ACA-P",'2020 GTCMHIC Metal Level Plans'!$D$25,IF($W24="ACA-G",'2020 GTCMHIC Metal Level Plans'!$F$25,IF($W24="ACA-S",'2020 GTCMHIC Metal Level Plans'!$H$25,IF($W24="ACA-B",'2020 GTCMHIC Metal Level Plans'!$J$25,'Premium Rate Summary - Villages'!X24+Y24))))</f>
        <v>926.65</v>
      </c>
      <c r="AA24" s="48">
        <f>IF($W24="MM1",'2020 GTCMHIC Indemnity Plans'!$D$26,IF($W24="MM2",'2020 GTCMHIC Indemnity Plans'!$F$26,IF($W24="MM3",'2020 GTCMHIC Indemnity Plans'!$H$26,IF($W24="MM5",'2020 GTCMHIC Indemnity Plans'!$J$26,IF($W24="MM6",'2020 GTCMHIC Comprehensive Plan'!$D$26,IF($W24="MM7",'2020 GTCMHIC Indemnity Plans'!$L$26,IF($W24="PPO1",'2020 GTMHIC PPO Plans'!$D$26,IF($W24="PPO2",'2020 GTMHIC PPO Plans'!$F$26,IF($W24="PPO3",'2020 GTMHIC PPO Plans'!$H$26,IF($W24="PPOT",'2020 GTMHIC PPO Plans'!$J$26,IF($W24="ACA-P",'2020 GTCMHIC Metal Level Plans'!$D$29,IF($W24="ACA-G",'2020 GTCMHIC Metal Level Plans'!$D$34,IF($W24="ACA-S",'2020 GTCMHIC Metal Level Plans'!$D$39,IF($W24="ACA-B",'2020 GTCMHIC Metal Level Plans'!$D$44,IF($W24="MS-1","n/a",IF($W24="MS-2","n/a",IF($W24="MS-3","n/a",IF($W24="MS-4","n/a",IF($W24="MS-5","n/a"," ")))))))))))))))))))</f>
        <v>1647.96</v>
      </c>
      <c r="AB24" s="48">
        <f>IF($P24="2T1",'2020 GTCMHIC 2-Tier Rx Plans'!$C$31,IF($P24="2T2",'2020 GTCMHIC 2-Tier Rx Plans'!$D$31,IF($P24="2T3",'2020 GTCMHIC 2-Tier Rx Plans'!$E$31,IF($P24="3T3",'2020 GTCMHIC 3-Tier Rx Plans'!$C$31,IF($P24="3T5a",'2020 GTCMHIC 3-Tier Rx Plans'!$D$31,IF($P24="3T6",'2020 GTCMHIC 3-Tier Rx Plans'!$E$31,IF($P24="3T7",'2020 GTCMHIC 3-Tier Rx Plans'!$F$31,IF($P24="3T9",'2020 GTCMHIC 3-Tier Rx Plans'!$G$31,IF($P24="3T10",'2020 GTCMHIC 3-Tier Rx Plans'!$H$31,IF($P24="3T11",'2020 GTCMHIC 3-Tier Rx Plans'!$I$31,IF($P24="3T13",'2020 GTCMHIC 3-Tier Rx Plans'!$J$31,IF($W24="ACA-P",'2020 GTCMHIC Metal Level Plans'!$D$30,IF($W24="ACA-G",'2020 GTCMHIC Metal Level Plans'!$D$35,IF($W24="ACA-S",'2020 GTCMHIC Metal Level Plans'!$D$40,IF($W24="ACA-B",'2020 GTCMHIC Metal Level Plans'!$D$45,IF($W24="MS-1","n/a",IF($W24="MS-2","n/a",IF($W24="MS-3","n/a",IF($W24="MS-4","n/a",IF($W24="MS-5","n/a",IF($W24="MS-6",'2020 Mx Supp Plans'!$N$27,0)))))))))))))))))))))</f>
        <v>358.25</v>
      </c>
      <c r="AC24" s="48">
        <f>IF($W24="ACA-P",'2020 GTCMHIC Metal Level Plans'!$D$26,IF($W24="ACA-G",'2020 GTCMHIC Metal Level Plans'!$F$26,IF($W24="ACA-S",'2020 GTCMHIC Metal Level Plans'!$H$26,IF($W24="ACA-B",'2020 GTCMHIC Metal Level Plans'!$J$26,'Premium Rate Summary - Villages'!AA24+AB24))))</f>
        <v>2006.21</v>
      </c>
      <c r="AD24" s="19"/>
    </row>
    <row r="25" spans="1:30" s="159" customFormat="1" ht="15.95" customHeight="1" x14ac:dyDescent="0.2">
      <c r="A25" s="296" t="s">
        <v>259</v>
      </c>
      <c r="B25" s="272">
        <v>39</v>
      </c>
      <c r="C25" s="146" t="s">
        <v>81</v>
      </c>
      <c r="D25" s="146" t="s">
        <v>246</v>
      </c>
      <c r="E25" s="275">
        <v>42736</v>
      </c>
      <c r="F25" s="254" t="s">
        <v>260</v>
      </c>
      <c r="G25" s="142" t="s">
        <v>85</v>
      </c>
      <c r="H25" s="147" t="s">
        <v>250</v>
      </c>
      <c r="I25" s="147" t="s">
        <v>360</v>
      </c>
      <c r="J25" s="140">
        <v>5</v>
      </c>
      <c r="K25" s="140">
        <v>35</v>
      </c>
      <c r="L25" s="140">
        <v>70</v>
      </c>
      <c r="M25" s="140">
        <v>10</v>
      </c>
      <c r="N25" s="140">
        <v>70</v>
      </c>
      <c r="O25" s="140">
        <v>140</v>
      </c>
      <c r="P25" s="140" t="s">
        <v>247</v>
      </c>
      <c r="Q25" s="144" t="s">
        <v>246</v>
      </c>
      <c r="R25" s="45">
        <v>0.2</v>
      </c>
      <c r="S25" s="140">
        <v>2200</v>
      </c>
      <c r="T25" s="140">
        <v>4400</v>
      </c>
      <c r="U25" s="150">
        <v>6000</v>
      </c>
      <c r="V25" s="150">
        <v>12000</v>
      </c>
      <c r="W25" s="144" t="s">
        <v>247</v>
      </c>
      <c r="X25" s="47">
        <f>IF($W25="MM1",'2020 GTCMHIC Indemnity Plans'!$D$25,IF($W25="MM2",'2020 GTCMHIC Indemnity Plans'!$F$25,IF($W25="MM3",'2020 GTCMHIC Indemnity Plans'!$H$25,IF($W25="MM5",'2020 GTCMHIC Indemnity Plans'!$J$25,IF($W25="MM6",'2020 GTCMHIC Comprehensive Plan'!$D$25,IF($W25="MM7",'2020 GTCMHIC Indemnity Plans'!$L$25,IF($W25="PPO1",'2020 GTMHIC PPO Plans'!$D$25,IF($W25="PPO2",'2020 GTMHIC PPO Plans'!$F$25,IF($W25="PPO3",'2020 GTMHIC PPO Plans'!$H$25,IF($W25="PPOT",'2020 GTMHIC PPO Plans'!$J$25,IF($W25="ACA-P",'2020 GTCMHIC Metal Level Plans'!$C$29,IF($W25="ACA-G",'2020 GTCMHIC Metal Level Plans'!$C$34,IF($W25="ACA-S",'2020 GTCMHIC Metal Level Plans'!$C$39,IF($W25="ACA-B",'2020 GTCMHIC Metal Level Plans'!$C$44,IF($W25="MS-1",'2020 Mx Supp Plans'!$D$26,IF($W25="MS-2",'2020 Mx Supp Plans'!$F$26,IF($W25="MS-3",'2020 Mx Supp Plans'!$H$26,IF($W25="MS-4",'2020 Mx Supp Plans'!$J$26,IF($W25="MS-5",'2020 Mx Supp Plans'!$L$26," ")))))))))))))))))))</f>
        <v>355.63425739604907</v>
      </c>
      <c r="Y25" s="47">
        <f>IF($P25="2T1",'2020 GTCMHIC 2-Tier Rx Plans'!$C$30,IF($P25="2T2",'2020 GTCMHIC 2-Tier Rx Plans'!$D$30,IF($P25="2T3",'2020 GTCMHIC 2-Tier Rx Plans'!$E$30,IF($P25="3T3",'2020 GTCMHIC 3-Tier Rx Plans'!$C$30,IF($P25="3T5a",'2020 GTCMHIC 3-Tier Rx Plans'!$D$30,IF($P25="3T6",'2020 GTCMHIC 3-Tier Rx Plans'!$E$30,IF($P25="3T7",'2020 GTCMHIC 3-Tier Rx Plans'!$F$30,IF($P25="3T9",'2020 GTCMHIC 3-Tier Rx Plans'!$G$30,IF($P25="3T10",'2020 GTCMHIC 3-Tier Rx Plans'!$H$30,IF($P25="3T11",'2020 GTCMHIC 3-Tier Rx Plans'!$I$30,IF($P25="3T13",'2020 GTCMHIC 3-Tier Rx Plans'!$J$30,IF($W25="ACA-P",'2020 GTCMHIC Metal Level Plans'!$C$30,IF($W25="ACA-G",'2020 GTCMHIC Metal Level Plans'!$C$35,IF($W25="ACA-S",'2020 GTCMHIC Metal Level Plans'!$C$40,IF($W25="ACA-B",'2020 GTCMHIC Metal Level Plans'!$C$45,IF($W25="MS-1",'2020 Mx Supp Plans'!$D$27,IF($W25="MS-2",'2020 Mx Supp Plans'!$F$27,IF($W25="MS-3",'2020 Mx Supp Plans'!$H$27,IF($W25="MS-4",'2020 Mx Supp Plans'!$J$27,IF($W25="MS-5",'2020 Mx Supp Plans'!$L$27,IF($W25="MS-6",'2020 Mx Supp Plans'!$N$27,0)))))))))))))))))))))</f>
        <v>90.805935167406943</v>
      </c>
      <c r="Z25" s="47">
        <f>IF($W25="ACA-P",'2020 GTCMHIC Metal Level Plans'!$D$25,IF($W25="ACA-G",'2020 GTCMHIC Metal Level Plans'!$F$25,IF($W25="ACA-S",'2020 GTCMHIC Metal Level Plans'!$H$25,IF($W25="ACA-B",'2020 GTCMHIC Metal Level Plans'!$J$25,'Premium Rate Summary - Villages'!X25+Y25))))</f>
        <v>446.44019256345598</v>
      </c>
      <c r="AA25" s="47">
        <f>IF($W25="MM1",'2020 GTCMHIC Indemnity Plans'!$D$26,IF($W25="MM2",'2020 GTCMHIC Indemnity Plans'!$F$26,IF($W25="MM3",'2020 GTCMHIC Indemnity Plans'!$H$26,IF($W25="MM5",'2020 GTCMHIC Indemnity Plans'!$J$26,IF($W25="MM6",'2020 GTCMHIC Comprehensive Plan'!$D$26,IF($W25="MM7",'2020 GTCMHIC Indemnity Plans'!$L$26,IF($W25="PPO1",'2020 GTMHIC PPO Plans'!$D$26,IF($W25="PPO2",'2020 GTMHIC PPO Plans'!$F$26,IF($W25="PPO3",'2020 GTMHIC PPO Plans'!$H$26,IF($W25="PPOT",'2020 GTMHIC PPO Plans'!$J$26,IF($W25="ACA-P",'2020 GTCMHIC Metal Level Plans'!$D$29,IF($W25="ACA-G",'2020 GTCMHIC Metal Level Plans'!$D$34,IF($W25="ACA-S",'2020 GTCMHIC Metal Level Plans'!$D$39,IF($W25="ACA-B",'2020 GTCMHIC Metal Level Plans'!$D$44,IF($W25="MS-1","n/a",IF($W25="MS-2","n/a",IF($W25="MS-3","n/a",IF($W25="MS-4","n/a",IF($W25="MS-5","n/a"," ")))))))))))))))))))</f>
        <v>924.63487791857847</v>
      </c>
      <c r="AB25" s="47">
        <f>IF($P25="2T1",'2020 GTCMHIC 2-Tier Rx Plans'!$C$31,IF($P25="2T2",'2020 GTCMHIC 2-Tier Rx Plans'!$D$31,IF($P25="2T3",'2020 GTCMHIC 2-Tier Rx Plans'!$E$31,IF($P25="3T3",'2020 GTCMHIC 3-Tier Rx Plans'!$C$31,IF($P25="3T5a",'2020 GTCMHIC 3-Tier Rx Plans'!$D$31,IF($P25="3T6",'2020 GTCMHIC 3-Tier Rx Plans'!$E$31,IF($P25="3T7",'2020 GTCMHIC 3-Tier Rx Plans'!$F$31,IF($P25="3T9",'2020 GTCMHIC 3-Tier Rx Plans'!$G$31,IF($P25="3T10",'2020 GTCMHIC 3-Tier Rx Plans'!$H$31,IF($P25="3T11",'2020 GTCMHIC 3-Tier Rx Plans'!$I$31,IF($P25="3T13",'2020 GTCMHIC 3-Tier Rx Plans'!$J$31,IF($W25="ACA-P",'2020 GTCMHIC Metal Level Plans'!$D$30,IF($W25="ACA-G",'2020 GTCMHIC Metal Level Plans'!$D$35,IF($W25="ACA-S",'2020 GTCMHIC Metal Level Plans'!$D$40,IF($W25="ACA-B",'2020 GTCMHIC Metal Level Plans'!$D$45,IF($W25="MS-1","n/a",IF($W25="MS-2","n/a",IF($W25="MS-3","n/a",IF($W25="MS-4","n/a",IF($W25="MS-5","n/a",IF($W25="MS-6",'2020 Mx Supp Plans'!$N$27,0)))))))))))))))))))))</f>
        <v>236.09180789434956</v>
      </c>
      <c r="AC25" s="47">
        <f>IF($W25="ACA-P",'2020 GTCMHIC Metal Level Plans'!$D$26,IF($W25="ACA-G",'2020 GTCMHIC Metal Level Plans'!$F$26,IF($W25="ACA-S",'2020 GTCMHIC Metal Level Plans'!$H$26,IF($W25="ACA-B",'2020 GTCMHIC Metal Level Plans'!$J$26,'Premium Rate Summary - Villages'!AA25+AB25))))</f>
        <v>1160.7266858129281</v>
      </c>
    </row>
    <row r="26" spans="1:30" s="159" customFormat="1" ht="15.95" customHeight="1" x14ac:dyDescent="0.2">
      <c r="A26" s="298"/>
      <c r="B26" s="274"/>
      <c r="C26" s="146" t="s">
        <v>82</v>
      </c>
      <c r="D26" s="146" t="s">
        <v>246</v>
      </c>
      <c r="E26" s="277"/>
      <c r="F26" s="256"/>
      <c r="G26" s="142" t="s">
        <v>87</v>
      </c>
      <c r="H26" s="147" t="s">
        <v>95</v>
      </c>
      <c r="I26" s="147" t="s">
        <v>360</v>
      </c>
      <c r="J26" s="140">
        <v>5</v>
      </c>
      <c r="K26" s="140">
        <v>35</v>
      </c>
      <c r="L26" s="140">
        <v>70</v>
      </c>
      <c r="M26" s="140">
        <v>10</v>
      </c>
      <c r="N26" s="140">
        <v>70</v>
      </c>
      <c r="O26" s="140">
        <v>140</v>
      </c>
      <c r="P26" s="140" t="s">
        <v>247</v>
      </c>
      <c r="Q26" s="144" t="s">
        <v>246</v>
      </c>
      <c r="R26" s="45">
        <v>0.2</v>
      </c>
      <c r="S26" s="140">
        <v>2200</v>
      </c>
      <c r="T26" s="140">
        <v>4400</v>
      </c>
      <c r="U26" s="150">
        <v>6000</v>
      </c>
      <c r="V26" s="150">
        <v>12000</v>
      </c>
      <c r="W26" s="144" t="s">
        <v>247</v>
      </c>
      <c r="X26" s="47">
        <f>IF($W26="MM1",'2020 GTCMHIC Indemnity Plans'!$D$25,IF($W26="MM2",'2020 GTCMHIC Indemnity Plans'!$F$25,IF($W26="MM3",'2020 GTCMHIC Indemnity Plans'!$H$25,IF($W26="MM5",'2020 GTCMHIC Indemnity Plans'!$J$25,IF($W26="MM6",'2020 GTCMHIC Comprehensive Plan'!$D$25,IF($W26="MM7",'2020 GTCMHIC Indemnity Plans'!$L$25,IF($W26="PPO1",'2020 GTMHIC PPO Plans'!$D$25,IF($W26="PPO2",'2020 GTMHIC PPO Plans'!$F$25,IF($W26="PPO3",'2020 GTMHIC PPO Plans'!$H$25,IF($W26="PPOT",'2020 GTMHIC PPO Plans'!$J$25,IF($W26="ACA-P",'2020 GTCMHIC Metal Level Plans'!$C$29,IF($W26="ACA-G",'2020 GTCMHIC Metal Level Plans'!$C$34,IF($W26="ACA-S",'2020 GTCMHIC Metal Level Plans'!$C$39,IF($W26="ACA-B",'2020 GTCMHIC Metal Level Plans'!$C$44,IF($W26="MS-1",'2020 Mx Supp Plans'!$D$26,IF($W26="MS-2",'2020 Mx Supp Plans'!$F$26,IF($W26="MS-3",'2020 Mx Supp Plans'!$H$26,IF($W26="MS-4",'2020 Mx Supp Plans'!$J$26,IF($W26="MS-5",'2020 Mx Supp Plans'!$L$26," ")))))))))))))))))))</f>
        <v>355.63425739604907</v>
      </c>
      <c r="Y26" s="47">
        <f>IF($P26="2T1",'2020 GTCMHIC 2-Tier Rx Plans'!$C$30,IF($P26="2T2",'2020 GTCMHIC 2-Tier Rx Plans'!$D$30,IF($P26="2T3",'2020 GTCMHIC 2-Tier Rx Plans'!$E$30,IF($P26="3T3",'2020 GTCMHIC 3-Tier Rx Plans'!$C$30,IF($P26="3T5a",'2020 GTCMHIC 3-Tier Rx Plans'!$D$30,IF($P26="3T6",'2020 GTCMHIC 3-Tier Rx Plans'!$E$30,IF($P26="3T7",'2020 GTCMHIC 3-Tier Rx Plans'!$F$30,IF($P26="3T9",'2020 GTCMHIC 3-Tier Rx Plans'!$G$30,IF($P26="3T10",'2020 GTCMHIC 3-Tier Rx Plans'!$H$30,IF($P26="3T11",'2020 GTCMHIC 3-Tier Rx Plans'!$I$30,IF($P26="3T13",'2020 GTCMHIC 3-Tier Rx Plans'!$J$30,IF($W26="ACA-P",'2020 GTCMHIC Metal Level Plans'!$C$30,IF($W26="ACA-G",'2020 GTCMHIC Metal Level Plans'!$C$35,IF($W26="ACA-S",'2020 GTCMHIC Metal Level Plans'!$C$40,IF($W26="ACA-B",'2020 GTCMHIC Metal Level Plans'!$C$45,IF($W26="MS-1",'2020 Mx Supp Plans'!$D$27,IF($W26="MS-2",'2020 Mx Supp Plans'!$F$27,IF($W26="MS-3",'2020 Mx Supp Plans'!$H$27,IF($W26="MS-4",'2020 Mx Supp Plans'!$J$27,IF($W26="MS-5",'2020 Mx Supp Plans'!$L$27,IF($W26="MS-6",'2020 Mx Supp Plans'!$N$27,0)))))))))))))))))))))</f>
        <v>90.805935167406943</v>
      </c>
      <c r="Z26" s="47">
        <f>IF($W26="ACA-P",'2020 GTCMHIC Metal Level Plans'!$D$25,IF($W26="ACA-G",'2020 GTCMHIC Metal Level Plans'!$F$25,IF($W26="ACA-S",'2020 GTCMHIC Metal Level Plans'!$H$25,IF($W26="ACA-B",'2020 GTCMHIC Metal Level Plans'!$J$25,'Premium Rate Summary - Villages'!X26+Y26))))</f>
        <v>446.44019256345598</v>
      </c>
      <c r="AA26" s="47">
        <f>IF($W26="MM1",'2020 GTCMHIC Indemnity Plans'!$D$26,IF($W26="MM2",'2020 GTCMHIC Indemnity Plans'!$F$26,IF($W26="MM3",'2020 GTCMHIC Indemnity Plans'!$H$26,IF($W26="MM5",'2020 GTCMHIC Indemnity Plans'!$J$26,IF($W26="MM6",'2020 GTCMHIC Comprehensive Plan'!$D$26,IF($W26="MM7",'2020 GTCMHIC Indemnity Plans'!$L$26,IF($W26="PPO1",'2020 GTMHIC PPO Plans'!$D$26,IF($W26="PPO2",'2020 GTMHIC PPO Plans'!$F$26,IF($W26="PPO3",'2020 GTMHIC PPO Plans'!$H$26,IF($W26="PPOT",'2020 GTMHIC PPO Plans'!$J$26,IF($W26="ACA-P",'2020 GTCMHIC Metal Level Plans'!$D$29,IF($W26="ACA-G",'2020 GTCMHIC Metal Level Plans'!$D$34,IF($W26="ACA-S",'2020 GTCMHIC Metal Level Plans'!$D$39,IF($W26="ACA-B",'2020 GTCMHIC Metal Level Plans'!$D$44,IF($W26="MS-1","n/a",IF($W26="MS-2","n/a",IF($W26="MS-3","n/a",IF($W26="MS-4","n/a",IF($W26="MS-5","n/a"," ")))))))))))))))))))</f>
        <v>924.63487791857847</v>
      </c>
      <c r="AB26" s="47">
        <f>IF($P26="2T1",'2020 GTCMHIC 2-Tier Rx Plans'!$C$31,IF($P26="2T2",'2020 GTCMHIC 2-Tier Rx Plans'!$D$31,IF($P26="2T3",'2020 GTCMHIC 2-Tier Rx Plans'!$E$31,IF($P26="3T3",'2020 GTCMHIC 3-Tier Rx Plans'!$C$31,IF($P26="3T5a",'2020 GTCMHIC 3-Tier Rx Plans'!$D$31,IF($P26="3T6",'2020 GTCMHIC 3-Tier Rx Plans'!$E$31,IF($P26="3T7",'2020 GTCMHIC 3-Tier Rx Plans'!$F$31,IF($P26="3T9",'2020 GTCMHIC 3-Tier Rx Plans'!$G$31,IF($P26="3T10",'2020 GTCMHIC 3-Tier Rx Plans'!$H$31,IF($P26="3T11",'2020 GTCMHIC 3-Tier Rx Plans'!$I$31,IF($P26="3T13",'2020 GTCMHIC 3-Tier Rx Plans'!$J$31,IF($W26="ACA-P",'2020 GTCMHIC Metal Level Plans'!$D$30,IF($W26="ACA-G",'2020 GTCMHIC Metal Level Plans'!$D$35,IF($W26="ACA-S",'2020 GTCMHIC Metal Level Plans'!$D$40,IF($W26="ACA-B",'2020 GTCMHIC Metal Level Plans'!$D$45,IF($W26="MS-1","n/a",IF($W26="MS-2","n/a",IF($W26="MS-3","n/a",IF($W26="MS-4","n/a",IF($W26="MS-5","n/a",IF($W26="MS-6",'2020 Mx Supp Plans'!$N$27,0)))))))))))))))))))))</f>
        <v>236.09180789434956</v>
      </c>
      <c r="AC26" s="47">
        <f>IF($W26="ACA-P",'2020 GTCMHIC Metal Level Plans'!$D$26,IF($W26="ACA-G",'2020 GTCMHIC Metal Level Plans'!$F$26,IF($W26="ACA-S",'2020 GTCMHIC Metal Level Plans'!$H$26,IF($W26="ACA-B",'2020 GTCMHIC Metal Level Plans'!$J$26,'Premium Rate Summary - Villages'!AA26+AB26))))</f>
        <v>1160.7266858129281</v>
      </c>
    </row>
    <row r="27" spans="1:30" s="5" customFormat="1" ht="15.95" customHeight="1" x14ac:dyDescent="0.2">
      <c r="A27" s="6"/>
      <c r="B27" s="6"/>
      <c r="C27" s="6"/>
      <c r="D27" s="6"/>
      <c r="E27" s="14"/>
      <c r="F27" s="6"/>
      <c r="G27" s="6"/>
      <c r="H27" s="6"/>
      <c r="I27" s="6"/>
      <c r="J27" s="6"/>
      <c r="K27" s="6"/>
      <c r="L27" s="6"/>
      <c r="M27" s="6"/>
      <c r="N27" s="6"/>
      <c r="P27" s="7"/>
    </row>
    <row r="28" spans="1:30" s="6" customFormat="1" ht="15.95" customHeight="1" x14ac:dyDescent="0.2">
      <c r="E28" s="14"/>
      <c r="P28" s="14"/>
    </row>
    <row r="29" spans="1:30" s="6" customFormat="1" ht="15.95" customHeight="1" x14ac:dyDescent="0.2">
      <c r="E29" s="14"/>
      <c r="P29" s="14"/>
    </row>
    <row r="30" spans="1:30" x14ac:dyDescent="0.2">
      <c r="C30" s="3"/>
      <c r="D30" s="3"/>
      <c r="E30" s="7"/>
      <c r="F30" s="3"/>
      <c r="G30" s="3"/>
      <c r="H30" s="3"/>
      <c r="I30" s="3"/>
      <c r="J30" s="3"/>
      <c r="K30" s="3"/>
      <c r="L30" s="3"/>
      <c r="M30" s="3"/>
      <c r="N30" s="3"/>
    </row>
    <row r="31" spans="1:30" x14ac:dyDescent="0.2">
      <c r="A31" s="3"/>
      <c r="B31" s="3"/>
      <c r="C31" s="3"/>
      <c r="D31" s="3"/>
      <c r="E31" s="7"/>
      <c r="F31" s="3"/>
      <c r="G31" s="3"/>
      <c r="H31" s="3"/>
      <c r="I31" s="3"/>
      <c r="J31" s="3"/>
      <c r="K31" s="3"/>
      <c r="L31" s="3"/>
      <c r="M31" s="3"/>
      <c r="N31" s="3"/>
    </row>
    <row r="32" spans="1:30" s="3" customFormat="1" x14ac:dyDescent="0.2">
      <c r="E32" s="7"/>
      <c r="P32" s="4"/>
    </row>
    <row r="33" spans="1:16" x14ac:dyDescent="0.2">
      <c r="A33" s="22"/>
      <c r="B33" s="22"/>
      <c r="C33" s="3"/>
      <c r="D33" s="3"/>
      <c r="E33" s="7"/>
      <c r="F33" s="3"/>
      <c r="G33" s="3"/>
      <c r="H33" s="3"/>
      <c r="I33" s="3"/>
      <c r="J33" s="3"/>
      <c r="K33" s="3"/>
      <c r="L33" s="3"/>
      <c r="M33" s="3"/>
      <c r="N33" s="3"/>
    </row>
    <row r="34" spans="1:16" x14ac:dyDescent="0.2">
      <c r="A34" s="22"/>
      <c r="B34" s="22"/>
      <c r="C34" s="3"/>
      <c r="D34" s="3"/>
      <c r="E34" s="7"/>
      <c r="F34" s="3"/>
      <c r="G34" s="3"/>
      <c r="H34" s="3"/>
      <c r="I34" s="3"/>
      <c r="J34" s="3"/>
      <c r="K34" s="3"/>
      <c r="L34" s="3"/>
      <c r="M34" s="3"/>
      <c r="N34" s="3"/>
    </row>
    <row r="36" spans="1:16" s="3" customFormat="1" x14ac:dyDescent="0.2">
      <c r="E36" s="7"/>
      <c r="P36" s="4"/>
    </row>
    <row r="38" spans="1:16" x14ac:dyDescent="0.2">
      <c r="A38" s="3"/>
      <c r="B38" s="3"/>
      <c r="C38" s="3"/>
      <c r="D38" s="3"/>
      <c r="E38" s="7"/>
      <c r="F38" s="3"/>
      <c r="G38" s="3"/>
      <c r="H38" s="3"/>
      <c r="I38" s="3"/>
      <c r="J38" s="3"/>
      <c r="K38" s="3"/>
      <c r="L38" s="3"/>
      <c r="M38" s="3"/>
      <c r="N38" s="3"/>
    </row>
    <row r="40" spans="1:16" s="3" customFormat="1" x14ac:dyDescent="0.2">
      <c r="E40" s="7"/>
      <c r="P40" s="4"/>
    </row>
    <row r="42" spans="1:16" x14ac:dyDescent="0.2">
      <c r="A42" s="3"/>
      <c r="B42" s="3"/>
      <c r="C42" s="3"/>
      <c r="D42" s="3"/>
      <c r="E42" s="7"/>
      <c r="F42" s="3"/>
      <c r="G42" s="3"/>
      <c r="H42" s="3"/>
      <c r="I42" s="3"/>
      <c r="J42" s="3"/>
      <c r="K42" s="3"/>
      <c r="L42" s="3"/>
      <c r="M42" s="3"/>
      <c r="N42" s="3"/>
    </row>
    <row r="43" spans="1:16" s="3" customFormat="1" x14ac:dyDescent="0.2">
      <c r="A43" s="1"/>
      <c r="B43" s="1"/>
      <c r="C43" s="1"/>
      <c r="D43" s="1"/>
      <c r="E43" s="14"/>
      <c r="F43" s="1"/>
      <c r="G43" s="1"/>
      <c r="H43" s="1"/>
      <c r="I43" s="1"/>
      <c r="J43" s="1"/>
      <c r="K43" s="1"/>
      <c r="L43" s="1"/>
      <c r="M43" s="1"/>
      <c r="N43" s="1"/>
      <c r="P43" s="4"/>
    </row>
    <row r="44" spans="1:16" s="3" customFormat="1" x14ac:dyDescent="0.2">
      <c r="E44" s="7"/>
      <c r="P44" s="4"/>
    </row>
    <row r="46" spans="1:16" x14ac:dyDescent="0.2">
      <c r="A46" s="3"/>
      <c r="B46" s="3"/>
      <c r="C46" s="3"/>
      <c r="D46" s="3"/>
      <c r="E46" s="7"/>
      <c r="F46" s="3"/>
      <c r="G46" s="3"/>
      <c r="H46" s="3"/>
      <c r="I46" s="3"/>
      <c r="J46" s="3"/>
      <c r="K46" s="3"/>
      <c r="L46" s="3"/>
      <c r="M46" s="3"/>
      <c r="N46" s="3"/>
    </row>
    <row r="47" spans="1:16" x14ac:dyDescent="0.2">
      <c r="A47" s="3"/>
      <c r="B47" s="3"/>
      <c r="C47" s="3"/>
      <c r="D47" s="3"/>
      <c r="E47" s="7"/>
      <c r="F47" s="3"/>
      <c r="G47" s="3"/>
      <c r="H47" s="3"/>
      <c r="I47" s="3"/>
      <c r="J47" s="3"/>
      <c r="K47" s="3"/>
      <c r="L47" s="3"/>
      <c r="M47" s="3"/>
      <c r="N47" s="3"/>
    </row>
    <row r="48" spans="1:16" s="3" customFormat="1" x14ac:dyDescent="0.2">
      <c r="E48" s="7"/>
      <c r="P48" s="4"/>
    </row>
  </sheetData>
  <mergeCells count="57">
    <mergeCell ref="E25:E26"/>
    <mergeCell ref="A10:A11"/>
    <mergeCell ref="B10:B11"/>
    <mergeCell ref="F10:F11"/>
    <mergeCell ref="A14:A16"/>
    <mergeCell ref="B14:B16"/>
    <mergeCell ref="F14:F16"/>
    <mergeCell ref="F23:F24"/>
    <mergeCell ref="A25:A26"/>
    <mergeCell ref="B25:B26"/>
    <mergeCell ref="F25:F26"/>
    <mergeCell ref="A23:A24"/>
    <mergeCell ref="B23:B24"/>
    <mergeCell ref="B19:B20"/>
    <mergeCell ref="B21:B22"/>
    <mergeCell ref="B12:B13"/>
    <mergeCell ref="F21:F22"/>
    <mergeCell ref="E14:E16"/>
    <mergeCell ref="E17:E18"/>
    <mergeCell ref="F17:F18"/>
    <mergeCell ref="E19:E20"/>
    <mergeCell ref="F19:F20"/>
    <mergeCell ref="A3:A5"/>
    <mergeCell ref="B3:B5"/>
    <mergeCell ref="E23:E24"/>
    <mergeCell ref="A6:A9"/>
    <mergeCell ref="E21:E22"/>
    <mergeCell ref="A17:A18"/>
    <mergeCell ref="A19:A20"/>
    <mergeCell ref="A21:A22"/>
    <mergeCell ref="B17:B18"/>
    <mergeCell ref="C3:D5"/>
    <mergeCell ref="B6:B9"/>
    <mergeCell ref="X3:AC3"/>
    <mergeCell ref="J4:L4"/>
    <mergeCell ref="M4:O4"/>
    <mergeCell ref="Q4:Q5"/>
    <mergeCell ref="R4:R5"/>
    <mergeCell ref="S4:T4"/>
    <mergeCell ref="U4:V4"/>
    <mergeCell ref="X4:Z4"/>
    <mergeCell ref="AA4:AC4"/>
    <mergeCell ref="W3:W5"/>
    <mergeCell ref="I3:I5"/>
    <mergeCell ref="E3:E5"/>
    <mergeCell ref="J3:O3"/>
    <mergeCell ref="P3:P5"/>
    <mergeCell ref="Q3:V3"/>
    <mergeCell ref="H3:H5"/>
    <mergeCell ref="F3:F5"/>
    <mergeCell ref="G3:G5"/>
    <mergeCell ref="F6:F9"/>
    <mergeCell ref="A12:A13"/>
    <mergeCell ref="E6:E9"/>
    <mergeCell ref="E10:E11"/>
    <mergeCell ref="E12:E13"/>
    <mergeCell ref="F12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A6CA3-088E-42F1-A454-501880B39E08}">
  <sheetPr>
    <pageSetUpPr fitToPage="1"/>
  </sheetPr>
  <dimension ref="A1:L27"/>
  <sheetViews>
    <sheetView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C31" sqref="C31"/>
    </sheetView>
  </sheetViews>
  <sheetFormatPr defaultRowHeight="12.75" x14ac:dyDescent="0.2"/>
  <cols>
    <col min="1" max="1" width="26.7109375" style="6" customWidth="1"/>
    <col min="2" max="2" width="20.7109375" style="6" customWidth="1"/>
    <col min="3" max="10" width="16.7109375" style="6" customWidth="1"/>
    <col min="11" max="11" width="9.140625" style="6"/>
    <col min="12" max="14" width="14.7109375" style="6" customWidth="1"/>
    <col min="15" max="16384" width="9.140625" style="6"/>
  </cols>
  <sheetData>
    <row r="1" spans="1:12" ht="39.950000000000003" customHeight="1" x14ac:dyDescent="0.2">
      <c r="A1" s="205" t="s">
        <v>439</v>
      </c>
      <c r="B1" s="206"/>
      <c r="C1" s="206"/>
      <c r="D1" s="206"/>
      <c r="E1" s="206"/>
      <c r="F1" s="206"/>
      <c r="G1" s="206"/>
      <c r="H1" s="206"/>
      <c r="I1" s="206"/>
      <c r="J1" s="207"/>
    </row>
    <row r="2" spans="1:12" ht="20.100000000000001" customHeight="1" x14ac:dyDescent="0.2">
      <c r="A2" s="208" t="s">
        <v>289</v>
      </c>
      <c r="B2" s="209"/>
      <c r="C2" s="215" t="s">
        <v>318</v>
      </c>
      <c r="D2" s="215"/>
      <c r="E2" s="190" t="s">
        <v>319</v>
      </c>
      <c r="F2" s="191"/>
      <c r="G2" s="215" t="s">
        <v>320</v>
      </c>
      <c r="H2" s="215"/>
      <c r="I2" s="190" t="s">
        <v>321</v>
      </c>
      <c r="J2" s="191"/>
    </row>
    <row r="3" spans="1:12" ht="20.100000000000001" customHeight="1" x14ac:dyDescent="0.2">
      <c r="A3" s="210"/>
      <c r="B3" s="211"/>
      <c r="C3" s="27" t="s">
        <v>290</v>
      </c>
      <c r="D3" s="27" t="s">
        <v>291</v>
      </c>
      <c r="E3" s="66" t="s">
        <v>290</v>
      </c>
      <c r="F3" s="66" t="s">
        <v>291</v>
      </c>
      <c r="G3" s="27" t="s">
        <v>290</v>
      </c>
      <c r="H3" s="27" t="s">
        <v>291</v>
      </c>
      <c r="I3" s="66" t="s">
        <v>290</v>
      </c>
      <c r="J3" s="66" t="s">
        <v>291</v>
      </c>
    </row>
    <row r="4" spans="1:12" ht="20.100000000000001" customHeight="1" x14ac:dyDescent="0.2">
      <c r="A4" s="201" t="s">
        <v>263</v>
      </c>
      <c r="B4" s="202"/>
      <c r="C4" s="186">
        <f>COUNTIF('Premium Rate Summary - Towns'!$W$6:$W$69,"PPO1")+COUNTIF('Premium Rate Summary - Cities'!$W$6:$W$33,"PPO1")+COUNTIF('Premium Rate Summary - Seneca'!$W6:$W$17,"PPO1")+COUNTIF('Premium Rate Summary - Villages'!$W6:$W$26,"PPO1")</f>
        <v>4</v>
      </c>
      <c r="D4" s="187"/>
      <c r="E4" s="190">
        <f>COUNTIF('Premium Rate Summary - Towns'!$W$6:$W$69,"PPO2")+COUNTIF('Premium Rate Summary - Cities'!$W$6:$W$33,"PPO2")+COUNTIF('Premium Rate Summary - Seneca'!$W6:$W$17,"PPO2")+COUNTIF('Premium Rate Summary - Villages'!$W6:$W$26,"PPO2")</f>
        <v>6</v>
      </c>
      <c r="F4" s="191"/>
      <c r="G4" s="186">
        <f>COUNTIF('Premium Rate Summary - Towns'!$W$6:$W$69,"PPO3")+COUNTIF('Premium Rate Summary - Cities'!$W$6:$W$33,"PPO3")+COUNTIF('Premium Rate Summary - Seneca'!$W6:$W$17,"PPO3")+COUNTIF('Premium Rate Summary - Villages'!$W6:$W$26,"PPO3")</f>
        <v>2</v>
      </c>
      <c r="H4" s="187"/>
      <c r="I4" s="190">
        <f>COUNTIF('Premium Rate Summary - Towns'!$W$6:$W$69,"PPOT")+COUNTIF('Premium Rate Summary - Cities'!$W$6:$W$33,"PPOT")+COUNTIF('Premium Rate Summary - Seneca'!$W6:$W$17,"PPOT")+COUNTIF('Premium Rate Summary - Villages'!$W6:$W$26,"PPOT")</f>
        <v>6</v>
      </c>
      <c r="J4" s="191"/>
      <c r="L4" s="6">
        <f>SUM(C4:J5)</f>
        <v>37</v>
      </c>
    </row>
    <row r="5" spans="1:12" ht="20.100000000000001" customHeight="1" x14ac:dyDescent="0.2">
      <c r="A5" s="201" t="s">
        <v>286</v>
      </c>
      <c r="B5" s="202"/>
      <c r="C5" s="186">
        <f>COUNTIF('Premium Rate Summary - Tompkins'!$U$6:$U$82,"PPO1")</f>
        <v>19</v>
      </c>
      <c r="D5" s="187"/>
      <c r="E5" s="190">
        <f>COUNTIF('Premium Rate Summary - Tompkins'!$U$6:$U$82,"PPO2")</f>
        <v>0</v>
      </c>
      <c r="F5" s="191"/>
      <c r="G5" s="186">
        <f>COUNTIF('Premium Rate Summary - Tompkins'!$U$6:$U$82,"PPO3")</f>
        <v>0</v>
      </c>
      <c r="H5" s="187"/>
      <c r="I5" s="190">
        <f>COUNTIF('Premium Rate Summary - Tompkins'!$U$6:$U$82,"PPOT")</f>
        <v>0</v>
      </c>
      <c r="J5" s="191"/>
    </row>
    <row r="6" spans="1:12" ht="20.100000000000001" customHeight="1" x14ac:dyDescent="0.2">
      <c r="A6" s="214" t="s">
        <v>292</v>
      </c>
      <c r="B6" s="67" t="s">
        <v>1</v>
      </c>
      <c r="C6" s="8" t="s">
        <v>23</v>
      </c>
      <c r="D6" s="8">
        <v>250</v>
      </c>
      <c r="E6" s="62" t="s">
        <v>23</v>
      </c>
      <c r="F6" s="62">
        <v>500</v>
      </c>
      <c r="G6" s="75" t="s">
        <v>23</v>
      </c>
      <c r="H6" s="75">
        <v>750</v>
      </c>
      <c r="I6" s="62" t="s">
        <v>23</v>
      </c>
      <c r="J6" s="62"/>
    </row>
    <row r="7" spans="1:12" ht="20.100000000000001" customHeight="1" x14ac:dyDescent="0.2">
      <c r="A7" s="214"/>
      <c r="B7" s="67" t="s">
        <v>2</v>
      </c>
      <c r="C7" s="75" t="s">
        <v>23</v>
      </c>
      <c r="D7" s="75">
        <v>750</v>
      </c>
      <c r="E7" s="62" t="s">
        <v>23</v>
      </c>
      <c r="F7" s="62">
        <v>1500</v>
      </c>
      <c r="G7" s="75" t="s">
        <v>23</v>
      </c>
      <c r="H7" s="75">
        <v>2250</v>
      </c>
      <c r="I7" s="62" t="s">
        <v>23</v>
      </c>
      <c r="J7" s="62"/>
    </row>
    <row r="8" spans="1:12" ht="20.100000000000001" customHeight="1" x14ac:dyDescent="0.2">
      <c r="A8" s="198" t="s">
        <v>293</v>
      </c>
      <c r="B8" s="67" t="s">
        <v>1</v>
      </c>
      <c r="C8" s="75">
        <v>1000</v>
      </c>
      <c r="D8" s="75">
        <v>1000</v>
      </c>
      <c r="E8" s="62">
        <v>1500</v>
      </c>
      <c r="F8" s="62">
        <v>1500</v>
      </c>
      <c r="G8" s="75">
        <v>2000</v>
      </c>
      <c r="H8" s="75">
        <v>2000</v>
      </c>
      <c r="I8" s="62">
        <v>1000</v>
      </c>
      <c r="J8" s="62">
        <v>1000</v>
      </c>
    </row>
    <row r="9" spans="1:12" ht="20.100000000000001" customHeight="1" x14ac:dyDescent="0.2">
      <c r="A9" s="200"/>
      <c r="B9" s="67" t="s">
        <v>2</v>
      </c>
      <c r="C9" s="75">
        <v>3000</v>
      </c>
      <c r="D9" s="75">
        <v>3000</v>
      </c>
      <c r="E9" s="62">
        <v>4500</v>
      </c>
      <c r="F9" s="62">
        <v>4500</v>
      </c>
      <c r="G9" s="75">
        <v>6000</v>
      </c>
      <c r="H9" s="75">
        <v>6000</v>
      </c>
      <c r="I9" s="62">
        <v>3000</v>
      </c>
      <c r="J9" s="62">
        <v>3000</v>
      </c>
    </row>
    <row r="10" spans="1:12" ht="30" customHeight="1" x14ac:dyDescent="0.2">
      <c r="A10" s="201" t="s">
        <v>294</v>
      </c>
      <c r="B10" s="202"/>
      <c r="C10" s="75" t="s">
        <v>316</v>
      </c>
      <c r="D10" s="80" t="s">
        <v>295</v>
      </c>
      <c r="E10" s="69" t="s">
        <v>316</v>
      </c>
      <c r="F10" s="69" t="s">
        <v>295</v>
      </c>
      <c r="G10" s="75" t="s">
        <v>316</v>
      </c>
      <c r="H10" s="80" t="s">
        <v>297</v>
      </c>
      <c r="I10" s="69" t="s">
        <v>316</v>
      </c>
      <c r="J10" s="69" t="s">
        <v>295</v>
      </c>
    </row>
    <row r="11" spans="1:12" ht="30" customHeight="1" x14ac:dyDescent="0.2">
      <c r="A11" s="67" t="s">
        <v>300</v>
      </c>
      <c r="B11" s="67"/>
      <c r="C11" s="75">
        <v>35</v>
      </c>
      <c r="D11" s="80">
        <v>35</v>
      </c>
      <c r="E11" s="69">
        <v>35</v>
      </c>
      <c r="F11" s="69">
        <v>35</v>
      </c>
      <c r="G11" s="75">
        <v>35</v>
      </c>
      <c r="H11" s="80">
        <v>35</v>
      </c>
      <c r="I11" s="69">
        <v>100</v>
      </c>
      <c r="J11" s="69">
        <v>100</v>
      </c>
    </row>
    <row r="12" spans="1:12" ht="30" customHeight="1" x14ac:dyDescent="0.2">
      <c r="A12" s="198" t="s">
        <v>301</v>
      </c>
      <c r="B12" s="67" t="s">
        <v>302</v>
      </c>
      <c r="C12" s="75">
        <v>10</v>
      </c>
      <c r="D12" s="80" t="s">
        <v>295</v>
      </c>
      <c r="E12" s="69">
        <v>15</v>
      </c>
      <c r="F12" s="69" t="s">
        <v>295</v>
      </c>
      <c r="G12" s="75">
        <v>20</v>
      </c>
      <c r="H12" s="80" t="s">
        <v>297</v>
      </c>
      <c r="I12" s="69">
        <v>10</v>
      </c>
      <c r="J12" s="69" t="s">
        <v>295</v>
      </c>
    </row>
    <row r="13" spans="1:12" ht="30" customHeight="1" x14ac:dyDescent="0.2">
      <c r="A13" s="200"/>
      <c r="B13" s="67" t="s">
        <v>303</v>
      </c>
      <c r="C13" s="8">
        <v>10</v>
      </c>
      <c r="D13" s="68" t="s">
        <v>295</v>
      </c>
      <c r="E13" s="69">
        <v>15</v>
      </c>
      <c r="F13" s="69" t="s">
        <v>295</v>
      </c>
      <c r="G13" s="75">
        <v>20</v>
      </c>
      <c r="H13" s="80" t="s">
        <v>297</v>
      </c>
      <c r="I13" s="69">
        <v>10</v>
      </c>
      <c r="J13" s="69" t="s">
        <v>295</v>
      </c>
    </row>
    <row r="14" spans="1:12" ht="30" customHeight="1" x14ac:dyDescent="0.2">
      <c r="A14" s="203" t="s">
        <v>304</v>
      </c>
      <c r="B14" s="204"/>
      <c r="C14" s="8">
        <v>0</v>
      </c>
      <c r="D14" s="68" t="s">
        <v>295</v>
      </c>
      <c r="E14" s="69">
        <v>0</v>
      </c>
      <c r="F14" s="69" t="s">
        <v>295</v>
      </c>
      <c r="G14" s="75">
        <v>0</v>
      </c>
      <c r="H14" s="80" t="s">
        <v>297</v>
      </c>
      <c r="I14" s="69">
        <v>0</v>
      </c>
      <c r="J14" s="69" t="s">
        <v>295</v>
      </c>
    </row>
    <row r="15" spans="1:12" ht="30" customHeight="1" x14ac:dyDescent="0.2">
      <c r="A15" s="198" t="s">
        <v>305</v>
      </c>
      <c r="B15" s="67" t="s">
        <v>5</v>
      </c>
      <c r="C15" s="8" t="s">
        <v>317</v>
      </c>
      <c r="D15" s="26" t="s">
        <v>72</v>
      </c>
      <c r="E15" s="70" t="s">
        <v>317</v>
      </c>
      <c r="F15" s="71" t="s">
        <v>72</v>
      </c>
      <c r="G15" s="81" t="s">
        <v>317</v>
      </c>
      <c r="H15" s="76" t="s">
        <v>72</v>
      </c>
      <c r="I15" s="70" t="s">
        <v>317</v>
      </c>
      <c r="J15" s="71" t="s">
        <v>72</v>
      </c>
    </row>
    <row r="16" spans="1:12" ht="30" customHeight="1" x14ac:dyDescent="0.2">
      <c r="A16" s="199"/>
      <c r="B16" s="67" t="s">
        <v>6</v>
      </c>
      <c r="C16" s="8" t="s">
        <v>317</v>
      </c>
      <c r="D16" s="26" t="s">
        <v>72</v>
      </c>
      <c r="E16" s="70" t="s">
        <v>317</v>
      </c>
      <c r="F16" s="71" t="s">
        <v>72</v>
      </c>
      <c r="G16" s="72" t="s">
        <v>317</v>
      </c>
      <c r="H16" s="26" t="s">
        <v>72</v>
      </c>
      <c r="I16" s="70" t="s">
        <v>317</v>
      </c>
      <c r="J16" s="71" t="s">
        <v>72</v>
      </c>
    </row>
    <row r="17" spans="1:10" ht="30" customHeight="1" x14ac:dyDescent="0.2">
      <c r="A17" s="199"/>
      <c r="B17" s="67" t="s">
        <v>7</v>
      </c>
      <c r="C17" s="8" t="s">
        <v>317</v>
      </c>
      <c r="D17" s="26" t="s">
        <v>72</v>
      </c>
      <c r="E17" s="70" t="s">
        <v>317</v>
      </c>
      <c r="F17" s="71" t="s">
        <v>72</v>
      </c>
      <c r="G17" s="72" t="s">
        <v>317</v>
      </c>
      <c r="H17" s="26" t="s">
        <v>72</v>
      </c>
      <c r="I17" s="70" t="s">
        <v>317</v>
      </c>
      <c r="J17" s="71" t="s">
        <v>72</v>
      </c>
    </row>
    <row r="18" spans="1:10" ht="30" customHeight="1" x14ac:dyDescent="0.2">
      <c r="A18" s="200"/>
      <c r="B18" s="67" t="s">
        <v>267</v>
      </c>
      <c r="C18" s="26" t="s">
        <v>317</v>
      </c>
      <c r="D18" s="26" t="s">
        <v>72</v>
      </c>
      <c r="E18" s="71" t="s">
        <v>317</v>
      </c>
      <c r="F18" s="71" t="s">
        <v>72</v>
      </c>
      <c r="G18" s="26" t="s">
        <v>317</v>
      </c>
      <c r="H18" s="26" t="s">
        <v>72</v>
      </c>
      <c r="I18" s="71" t="s">
        <v>317</v>
      </c>
      <c r="J18" s="71" t="s">
        <v>72</v>
      </c>
    </row>
    <row r="19" spans="1:10" ht="30" customHeight="1" x14ac:dyDescent="0.2">
      <c r="A19" s="198" t="s">
        <v>310</v>
      </c>
      <c r="B19" s="67" t="s">
        <v>5</v>
      </c>
      <c r="C19" s="8" t="s">
        <v>317</v>
      </c>
      <c r="D19" s="26" t="s">
        <v>72</v>
      </c>
      <c r="E19" s="70" t="s">
        <v>317</v>
      </c>
      <c r="F19" s="71" t="s">
        <v>72</v>
      </c>
      <c r="G19" s="72" t="s">
        <v>317</v>
      </c>
      <c r="H19" s="26" t="s">
        <v>72</v>
      </c>
      <c r="I19" s="70" t="s">
        <v>317</v>
      </c>
      <c r="J19" s="71" t="s">
        <v>72</v>
      </c>
    </row>
    <row r="20" spans="1:10" ht="30" customHeight="1" x14ac:dyDescent="0.2">
      <c r="A20" s="199"/>
      <c r="B20" s="67" t="s">
        <v>6</v>
      </c>
      <c r="C20" s="8" t="s">
        <v>317</v>
      </c>
      <c r="D20" s="26" t="s">
        <v>72</v>
      </c>
      <c r="E20" s="70" t="s">
        <v>317</v>
      </c>
      <c r="F20" s="71" t="s">
        <v>72</v>
      </c>
      <c r="G20" s="72" t="s">
        <v>317</v>
      </c>
      <c r="H20" s="26" t="s">
        <v>72</v>
      </c>
      <c r="I20" s="70" t="s">
        <v>317</v>
      </c>
      <c r="J20" s="71" t="s">
        <v>72</v>
      </c>
    </row>
    <row r="21" spans="1:10" ht="30" customHeight="1" x14ac:dyDescent="0.2">
      <c r="A21" s="199"/>
      <c r="B21" s="67" t="s">
        <v>7</v>
      </c>
      <c r="C21" s="8" t="s">
        <v>317</v>
      </c>
      <c r="D21" s="26" t="s">
        <v>72</v>
      </c>
      <c r="E21" s="70" t="s">
        <v>317</v>
      </c>
      <c r="F21" s="71" t="s">
        <v>72</v>
      </c>
      <c r="G21" s="72" t="s">
        <v>317</v>
      </c>
      <c r="H21" s="26" t="s">
        <v>72</v>
      </c>
      <c r="I21" s="70" t="s">
        <v>317</v>
      </c>
      <c r="J21" s="71" t="s">
        <v>72</v>
      </c>
    </row>
    <row r="22" spans="1:10" ht="30" customHeight="1" thickBot="1" x14ac:dyDescent="0.25">
      <c r="A22" s="199"/>
      <c r="B22" s="95" t="s">
        <v>267</v>
      </c>
      <c r="C22" s="92" t="s">
        <v>317</v>
      </c>
      <c r="D22" s="92" t="s">
        <v>72</v>
      </c>
      <c r="E22" s="93" t="s">
        <v>317</v>
      </c>
      <c r="F22" s="93" t="s">
        <v>72</v>
      </c>
      <c r="G22" s="92" t="s">
        <v>317</v>
      </c>
      <c r="H22" s="92" t="s">
        <v>72</v>
      </c>
      <c r="I22" s="93" t="s">
        <v>317</v>
      </c>
      <c r="J22" s="93" t="s">
        <v>72</v>
      </c>
    </row>
    <row r="23" spans="1:10" ht="20.100000000000001" customHeight="1" x14ac:dyDescent="0.2">
      <c r="A23" s="194" t="s">
        <v>314</v>
      </c>
      <c r="B23" s="195"/>
      <c r="C23" s="102" t="s">
        <v>1</v>
      </c>
      <c r="D23" s="103">
        <v>735.41</v>
      </c>
      <c r="E23" s="104" t="s">
        <v>1</v>
      </c>
      <c r="F23" s="105">
        <v>725.11</v>
      </c>
      <c r="G23" s="102" t="s">
        <v>1</v>
      </c>
      <c r="H23" s="103">
        <v>711.87</v>
      </c>
      <c r="I23" s="104" t="s">
        <v>1</v>
      </c>
      <c r="J23" s="106">
        <v>760.41</v>
      </c>
    </row>
    <row r="24" spans="1:10" ht="20.100000000000001" customHeight="1" thickBot="1" x14ac:dyDescent="0.25">
      <c r="A24" s="196"/>
      <c r="B24" s="197"/>
      <c r="C24" s="107" t="s">
        <v>2</v>
      </c>
      <c r="D24" s="108">
        <v>1591.76</v>
      </c>
      <c r="E24" s="109" t="s">
        <v>2</v>
      </c>
      <c r="F24" s="110">
        <v>1569.49</v>
      </c>
      <c r="G24" s="107" t="s">
        <v>2</v>
      </c>
      <c r="H24" s="108">
        <v>1540.83</v>
      </c>
      <c r="I24" s="109" t="s">
        <v>2</v>
      </c>
      <c r="J24" s="111">
        <v>1648.11</v>
      </c>
    </row>
    <row r="25" spans="1:10" ht="20.100000000000001" customHeight="1" x14ac:dyDescent="0.2">
      <c r="A25" s="194" t="s">
        <v>438</v>
      </c>
      <c r="B25" s="195"/>
      <c r="C25" s="102" t="s">
        <v>1</v>
      </c>
      <c r="D25" s="103">
        <f>ROUND(+'2020 GTMHIC PPO Plans'!D23*(1+'2020 GTMHIC PPO Plans'!$B$27),2)</f>
        <v>772.18</v>
      </c>
      <c r="E25" s="104" t="s">
        <v>1</v>
      </c>
      <c r="F25" s="105">
        <f>ROUND(+'2020 GTMHIC PPO Plans'!F23*(1+'2020 GTMHIC PPO Plans'!$B$27),2)</f>
        <v>761.37</v>
      </c>
      <c r="G25" s="102" t="s">
        <v>1</v>
      </c>
      <c r="H25" s="103">
        <f>ROUND(+'2020 GTMHIC PPO Plans'!H23*(1+'2020 GTMHIC PPO Plans'!$B$27),2)</f>
        <v>747.46</v>
      </c>
      <c r="I25" s="104" t="s">
        <v>1</v>
      </c>
      <c r="J25" s="106">
        <f>ROUND(+'2020 GTMHIC PPO Plans'!J23*(1+'2020 GTMHIC PPO Plans'!$B$27),2)</f>
        <v>798.43</v>
      </c>
    </row>
    <row r="26" spans="1:10" ht="20.100000000000001" customHeight="1" thickBot="1" x14ac:dyDescent="0.25">
      <c r="A26" s="196"/>
      <c r="B26" s="197"/>
      <c r="C26" s="107" t="s">
        <v>2</v>
      </c>
      <c r="D26" s="108">
        <f>ROUND(+'2020 GTMHIC PPO Plans'!D24*(1+'2020 GTMHIC PPO Plans'!$B$27),2)</f>
        <v>1671.35</v>
      </c>
      <c r="E26" s="109" t="s">
        <v>2</v>
      </c>
      <c r="F26" s="110">
        <f>ROUND(+'2020 GTMHIC PPO Plans'!F24*(1+'2020 GTMHIC PPO Plans'!$B$27),2)</f>
        <v>1647.96</v>
      </c>
      <c r="G26" s="107" t="s">
        <v>2</v>
      </c>
      <c r="H26" s="108">
        <f>ROUND(+'2020 GTMHIC PPO Plans'!H24*(1+'2020 GTMHIC PPO Plans'!$B$27),2)</f>
        <v>1617.87</v>
      </c>
      <c r="I26" s="109" t="s">
        <v>2</v>
      </c>
      <c r="J26" s="111">
        <f>ROUND(+'2020 GTMHIC PPO Plans'!J24*(1+'2020 GTMHIC PPO Plans'!$B$27),2)</f>
        <v>1730.52</v>
      </c>
    </row>
    <row r="27" spans="1:10" ht="20.100000000000001" customHeight="1" x14ac:dyDescent="0.2">
      <c r="A27" s="90" t="s">
        <v>62</v>
      </c>
      <c r="B27" s="91">
        <v>0.05</v>
      </c>
    </row>
  </sheetData>
  <mergeCells count="25">
    <mergeCell ref="A15:A18"/>
    <mergeCell ref="A19:A22"/>
    <mergeCell ref="A23:B24"/>
    <mergeCell ref="A25:B26"/>
    <mergeCell ref="A6:A7"/>
    <mergeCell ref="A8:A9"/>
    <mergeCell ref="A10:B10"/>
    <mergeCell ref="A12:A13"/>
    <mergeCell ref="A14:B14"/>
    <mergeCell ref="A4:B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A1:J1"/>
    <mergeCell ref="A2:B3"/>
    <mergeCell ref="C2:D2"/>
    <mergeCell ref="E2:F2"/>
    <mergeCell ref="G2:H2"/>
    <mergeCell ref="I2:J2"/>
  </mergeCells>
  <pageMargins left="0.25" right="0.25" top="0.25" bottom="0.5" header="0.3" footer="0.25"/>
  <pageSetup paperSize="5" scale="82" orientation="landscape" horizontalDpi="1200" verticalDpi="1200" r:id="rId1"/>
  <headerFooter>
    <oddFooter>&amp;L&amp;"Times New Roman,Bold Italic"Prepared By: Locey and Cahill, LLC&amp;C&amp;"Times New Roman,Bold Italic"Page 2 (PPO Medical Plans)&amp;R&amp;"Times New Roman,Bold Italic"&amp;D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5868D-5924-4791-95BD-415377B29747}">
  <sheetPr>
    <pageSetUpPr fitToPage="1"/>
  </sheetPr>
  <dimension ref="A1:D27"/>
  <sheetViews>
    <sheetView workbookViewId="0">
      <selection activeCell="A29" sqref="A29"/>
    </sheetView>
  </sheetViews>
  <sheetFormatPr defaultRowHeight="12.75" x14ac:dyDescent="0.2"/>
  <cols>
    <col min="1" max="1" width="26.7109375" style="6" customWidth="1"/>
    <col min="2" max="2" width="20.7109375" style="6" customWidth="1"/>
    <col min="3" max="4" width="18.7109375" style="6" customWidth="1"/>
    <col min="5" max="5" width="9.140625" style="6"/>
    <col min="6" max="8" width="14.7109375" style="6" customWidth="1"/>
    <col min="9" max="16384" width="9.140625" style="6"/>
  </cols>
  <sheetData>
    <row r="1" spans="1:4" ht="39.950000000000003" customHeight="1" x14ac:dyDescent="0.2">
      <c r="A1" s="205" t="s">
        <v>440</v>
      </c>
      <c r="B1" s="206"/>
      <c r="C1" s="206"/>
      <c r="D1" s="206"/>
    </row>
    <row r="2" spans="1:4" ht="20.100000000000001" customHeight="1" x14ac:dyDescent="0.2">
      <c r="A2" s="208" t="s">
        <v>289</v>
      </c>
      <c r="B2" s="209"/>
      <c r="C2" s="212" t="s">
        <v>333</v>
      </c>
      <c r="D2" s="213"/>
    </row>
    <row r="3" spans="1:4" ht="20.100000000000001" customHeight="1" x14ac:dyDescent="0.2">
      <c r="A3" s="210"/>
      <c r="B3" s="211"/>
      <c r="C3" s="27" t="s">
        <v>290</v>
      </c>
      <c r="D3" s="27" t="s">
        <v>291</v>
      </c>
    </row>
    <row r="4" spans="1:4" ht="20.100000000000001" customHeight="1" x14ac:dyDescent="0.2">
      <c r="A4" s="201" t="s">
        <v>263</v>
      </c>
      <c r="B4" s="202"/>
      <c r="C4" s="186">
        <f>COUNTIF('Premium Rate Summary - Towns'!$W$6:$W$69,"MM6")+COUNTIF('Premium Rate Summary - Cities'!$W$6:$W$33,"MM6")+COUNTIF('Premium Rate Summary - Seneca'!$W$6:$W$17,"MM6")+COUNTIF('Premium Rate Summary - Villages'!$W$6:$W$26,"MM6")</f>
        <v>0</v>
      </c>
      <c r="D4" s="187"/>
    </row>
    <row r="5" spans="1:4" ht="20.100000000000001" customHeight="1" x14ac:dyDescent="0.2">
      <c r="A5" s="201" t="s">
        <v>286</v>
      </c>
      <c r="B5" s="202"/>
      <c r="C5" s="186">
        <f>COUNTIF('Premium Rate Summary - Tompkins'!$U$6:$U$82,"MM6")</f>
        <v>2</v>
      </c>
      <c r="D5" s="187"/>
    </row>
    <row r="6" spans="1:4" ht="20.100000000000001" customHeight="1" x14ac:dyDescent="0.2">
      <c r="A6" s="214" t="s">
        <v>322</v>
      </c>
      <c r="B6" s="67" t="s">
        <v>1</v>
      </c>
      <c r="C6" s="188">
        <v>500</v>
      </c>
      <c r="D6" s="189"/>
    </row>
    <row r="7" spans="1:4" ht="20.100000000000001" customHeight="1" x14ac:dyDescent="0.2">
      <c r="A7" s="214"/>
      <c r="B7" s="67" t="s">
        <v>2</v>
      </c>
      <c r="C7" s="188">
        <v>1500</v>
      </c>
      <c r="D7" s="189"/>
    </row>
    <row r="8" spans="1:4" ht="20.100000000000001" customHeight="1" x14ac:dyDescent="0.2">
      <c r="A8" s="198" t="s">
        <v>323</v>
      </c>
      <c r="B8" s="67" t="s">
        <v>1</v>
      </c>
      <c r="C8" s="77">
        <v>2500</v>
      </c>
      <c r="D8" s="8">
        <v>2500</v>
      </c>
    </row>
    <row r="9" spans="1:4" ht="20.100000000000001" customHeight="1" x14ac:dyDescent="0.2">
      <c r="A9" s="200"/>
      <c r="B9" s="67" t="s">
        <v>2</v>
      </c>
      <c r="C9" s="77">
        <v>7500</v>
      </c>
      <c r="D9" s="8">
        <v>7500</v>
      </c>
    </row>
    <row r="10" spans="1:4" ht="30" customHeight="1" x14ac:dyDescent="0.2">
      <c r="A10" s="201" t="s">
        <v>294</v>
      </c>
      <c r="B10" s="202"/>
      <c r="C10" s="68" t="s">
        <v>295</v>
      </c>
      <c r="D10" s="68" t="s">
        <v>295</v>
      </c>
    </row>
    <row r="11" spans="1:4" ht="30" customHeight="1" x14ac:dyDescent="0.2">
      <c r="A11" s="67" t="s">
        <v>300</v>
      </c>
      <c r="B11" s="67"/>
      <c r="C11" s="68" t="s">
        <v>295</v>
      </c>
      <c r="D11" s="68" t="s">
        <v>295</v>
      </c>
    </row>
    <row r="12" spans="1:4" ht="30" customHeight="1" x14ac:dyDescent="0.2">
      <c r="A12" s="198" t="s">
        <v>301</v>
      </c>
      <c r="B12" s="67" t="s">
        <v>302</v>
      </c>
      <c r="C12" s="68" t="s">
        <v>295</v>
      </c>
      <c r="D12" s="68" t="s">
        <v>295</v>
      </c>
    </row>
    <row r="13" spans="1:4" ht="30" customHeight="1" x14ac:dyDescent="0.2">
      <c r="A13" s="200"/>
      <c r="B13" s="67" t="s">
        <v>303</v>
      </c>
      <c r="C13" s="68" t="s">
        <v>295</v>
      </c>
      <c r="D13" s="68" t="s">
        <v>295</v>
      </c>
    </row>
    <row r="14" spans="1:4" ht="30" customHeight="1" x14ac:dyDescent="0.2">
      <c r="A14" s="203" t="s">
        <v>304</v>
      </c>
      <c r="B14" s="204"/>
      <c r="C14" s="68" t="s">
        <v>295</v>
      </c>
      <c r="D14" s="68" t="s">
        <v>295</v>
      </c>
    </row>
    <row r="15" spans="1:4" ht="30" customHeight="1" x14ac:dyDescent="0.2">
      <c r="A15" s="198" t="s">
        <v>305</v>
      </c>
      <c r="B15" s="67" t="s">
        <v>5</v>
      </c>
      <c r="C15" s="68" t="s">
        <v>295</v>
      </c>
      <c r="D15" s="26" t="s">
        <v>72</v>
      </c>
    </row>
    <row r="16" spans="1:4" ht="30" customHeight="1" x14ac:dyDescent="0.2">
      <c r="A16" s="199"/>
      <c r="B16" s="67" t="s">
        <v>6</v>
      </c>
      <c r="C16" s="68" t="s">
        <v>295</v>
      </c>
      <c r="D16" s="26" t="s">
        <v>72</v>
      </c>
    </row>
    <row r="17" spans="1:4" ht="30" customHeight="1" x14ac:dyDescent="0.2">
      <c r="A17" s="199"/>
      <c r="B17" s="67" t="s">
        <v>7</v>
      </c>
      <c r="C17" s="68" t="s">
        <v>295</v>
      </c>
      <c r="D17" s="26" t="s">
        <v>72</v>
      </c>
    </row>
    <row r="18" spans="1:4" ht="30" customHeight="1" x14ac:dyDescent="0.2">
      <c r="A18" s="200"/>
      <c r="B18" s="67" t="s">
        <v>267</v>
      </c>
      <c r="C18" s="26" t="s">
        <v>340</v>
      </c>
      <c r="D18" s="26" t="s">
        <v>72</v>
      </c>
    </row>
    <row r="19" spans="1:4" ht="30" customHeight="1" x14ac:dyDescent="0.2">
      <c r="A19" s="214" t="s">
        <v>310</v>
      </c>
      <c r="B19" s="67" t="s">
        <v>5</v>
      </c>
      <c r="C19" s="68" t="s">
        <v>295</v>
      </c>
      <c r="D19" s="26" t="s">
        <v>72</v>
      </c>
    </row>
    <row r="20" spans="1:4" ht="30" customHeight="1" x14ac:dyDescent="0.2">
      <c r="A20" s="214"/>
      <c r="B20" s="67" t="s">
        <v>6</v>
      </c>
      <c r="C20" s="68" t="s">
        <v>295</v>
      </c>
      <c r="D20" s="26" t="s">
        <v>72</v>
      </c>
    </row>
    <row r="21" spans="1:4" ht="30" customHeight="1" x14ac:dyDescent="0.2">
      <c r="A21" s="214"/>
      <c r="B21" s="67" t="s">
        <v>7</v>
      </c>
      <c r="C21" s="68" t="s">
        <v>295</v>
      </c>
      <c r="D21" s="26" t="s">
        <v>72</v>
      </c>
    </row>
    <row r="22" spans="1:4" ht="30" customHeight="1" thickBot="1" x14ac:dyDescent="0.25">
      <c r="A22" s="198"/>
      <c r="B22" s="95" t="s">
        <v>267</v>
      </c>
      <c r="C22" s="92" t="s">
        <v>340</v>
      </c>
      <c r="D22" s="92" t="s">
        <v>72</v>
      </c>
    </row>
    <row r="23" spans="1:4" ht="20.100000000000001" customHeight="1" x14ac:dyDescent="0.2">
      <c r="A23" s="216" t="s">
        <v>314</v>
      </c>
      <c r="B23" s="217"/>
      <c r="C23" s="128" t="s">
        <v>1</v>
      </c>
      <c r="D23" s="129">
        <v>581.29</v>
      </c>
    </row>
    <row r="24" spans="1:4" ht="20.100000000000001" customHeight="1" thickBot="1" x14ac:dyDescent="0.25">
      <c r="A24" s="218"/>
      <c r="B24" s="219"/>
      <c r="C24" s="130" t="s">
        <v>2</v>
      </c>
      <c r="D24" s="131">
        <v>1257.49</v>
      </c>
    </row>
    <row r="25" spans="1:4" ht="20.100000000000001" customHeight="1" x14ac:dyDescent="0.2">
      <c r="A25" s="216" t="s">
        <v>438</v>
      </c>
      <c r="B25" s="217"/>
      <c r="C25" s="128" t="s">
        <v>1</v>
      </c>
      <c r="D25" s="129">
        <f>ROUND(+'2020 GTCMHIC Comprehensive Plan'!D23*(1+'2020 GTMHIC PPO Plans'!$B$27),2)</f>
        <v>610.35</v>
      </c>
    </row>
    <row r="26" spans="1:4" ht="20.100000000000001" customHeight="1" thickBot="1" x14ac:dyDescent="0.25">
      <c r="A26" s="218"/>
      <c r="B26" s="219"/>
      <c r="C26" s="130" t="s">
        <v>2</v>
      </c>
      <c r="D26" s="131">
        <f>ROUND(+'2020 GTCMHIC Comprehensive Plan'!D24*(1+'2020 GTMHIC PPO Plans'!$B$27),2)</f>
        <v>1320.36</v>
      </c>
    </row>
    <row r="27" spans="1:4" ht="20.100000000000001" customHeight="1" x14ac:dyDescent="0.2">
      <c r="A27" s="90" t="s">
        <v>62</v>
      </c>
      <c r="B27" s="91">
        <v>0.05</v>
      </c>
    </row>
  </sheetData>
  <mergeCells count="18">
    <mergeCell ref="A5:B5"/>
    <mergeCell ref="C5:D5"/>
    <mergeCell ref="A4:B4"/>
    <mergeCell ref="C4:D4"/>
    <mergeCell ref="A1:D1"/>
    <mergeCell ref="A2:B3"/>
    <mergeCell ref="C2:D2"/>
    <mergeCell ref="A6:A7"/>
    <mergeCell ref="C6:D6"/>
    <mergeCell ref="C7:D7"/>
    <mergeCell ref="A10:B10"/>
    <mergeCell ref="A12:A13"/>
    <mergeCell ref="A25:B26"/>
    <mergeCell ref="A14:B14"/>
    <mergeCell ref="A15:A18"/>
    <mergeCell ref="A8:A9"/>
    <mergeCell ref="A19:A22"/>
    <mergeCell ref="A23:B24"/>
  </mergeCells>
  <pageMargins left="0.25" right="0.25" top="0.25" bottom="0.5" header="0.3" footer="0.25"/>
  <pageSetup paperSize="5" scale="83" orientation="landscape" r:id="rId1"/>
  <headerFooter>
    <oddFooter>&amp;L&amp;"Times New Roman,Bold Italic"Prepared By: Locey and Cahill, LLC&amp;C&amp;"Times New Roman,Bold Italic"Page 3 (Comprehensive Plan)&amp;R&amp;"Times New Roman,Bold Italic"&amp;D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8A3A-64F5-420F-8B19-4792CC2A0F01}">
  <sheetPr>
    <pageSetUpPr fitToPage="1"/>
  </sheetPr>
  <dimension ref="A1:N31"/>
  <sheetViews>
    <sheetView topLeftCell="A10" workbookViewId="0">
      <selection activeCell="G19" sqref="G19"/>
    </sheetView>
  </sheetViews>
  <sheetFormatPr defaultRowHeight="12.75" x14ac:dyDescent="0.2"/>
  <cols>
    <col min="1" max="1" width="26.7109375" style="6" customWidth="1"/>
    <col min="2" max="2" width="20.7109375" style="6" customWidth="1"/>
    <col min="3" max="14" width="16.7109375" style="6" customWidth="1"/>
    <col min="15" max="17" width="14.7109375" style="6" customWidth="1"/>
    <col min="18" max="16384" width="9.140625" style="6"/>
  </cols>
  <sheetData>
    <row r="1" spans="1:14" ht="39.950000000000003" customHeight="1" x14ac:dyDescent="0.2">
      <c r="A1" s="205" t="s">
        <v>441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</row>
    <row r="2" spans="1:14" ht="20.100000000000001" customHeight="1" x14ac:dyDescent="0.2">
      <c r="A2" s="208" t="s">
        <v>289</v>
      </c>
      <c r="B2" s="209"/>
      <c r="C2" s="212" t="s">
        <v>334</v>
      </c>
      <c r="D2" s="213"/>
      <c r="E2" s="190" t="s">
        <v>335</v>
      </c>
      <c r="F2" s="191"/>
      <c r="G2" s="212" t="s">
        <v>336</v>
      </c>
      <c r="H2" s="213"/>
      <c r="I2" s="190" t="s">
        <v>337</v>
      </c>
      <c r="J2" s="191"/>
      <c r="K2" s="212" t="s">
        <v>338</v>
      </c>
      <c r="L2" s="213"/>
      <c r="M2" s="190" t="s">
        <v>339</v>
      </c>
      <c r="N2" s="191"/>
    </row>
    <row r="3" spans="1:14" ht="27" customHeight="1" x14ac:dyDescent="0.2">
      <c r="A3" s="210"/>
      <c r="B3" s="211"/>
      <c r="C3" s="82" t="s">
        <v>348</v>
      </c>
      <c r="D3" s="82" t="s">
        <v>341</v>
      </c>
      <c r="E3" s="83" t="s">
        <v>348</v>
      </c>
      <c r="F3" s="83" t="s">
        <v>341</v>
      </c>
      <c r="G3" s="82" t="s">
        <v>348</v>
      </c>
      <c r="H3" s="82" t="s">
        <v>341</v>
      </c>
      <c r="I3" s="83" t="s">
        <v>348</v>
      </c>
      <c r="J3" s="83" t="s">
        <v>341</v>
      </c>
      <c r="K3" s="82" t="s">
        <v>348</v>
      </c>
      <c r="L3" s="82" t="s">
        <v>341</v>
      </c>
      <c r="M3" s="83" t="s">
        <v>348</v>
      </c>
      <c r="N3" s="83" t="s">
        <v>341</v>
      </c>
    </row>
    <row r="4" spans="1:14" ht="20.100000000000001" customHeight="1" x14ac:dyDescent="0.2">
      <c r="A4" s="201" t="s">
        <v>263</v>
      </c>
      <c r="B4" s="202"/>
      <c r="C4" s="186">
        <f>COUNTIF('Premium Rate Summary - Towns'!$W$6:$W$69,"MS-1")+COUNTIF('Premium Rate Summary - Cities'!$W$6:$W$33,"MS-1")+COUNTIF('Premium Rate Summary - Seneca'!$W$6:$W$17,"MS-1")+COUNTIF('Premium Rate Summary - Villages'!$W$6:$W$26,"MS-1")</f>
        <v>0</v>
      </c>
      <c r="D4" s="187"/>
      <c r="E4" s="190">
        <f>COUNTIF('Premium Rate Summary - Towns'!$W$6:$W$69,"MS-2")+COUNTIF('Premium Rate Summary - Cities'!$W$6:$W$33,"MS-2")+COUNTIF('Premium Rate Summary - Seneca'!$W$6:$W$17,"MS-2")+COUNTIF('Premium Rate Summary - Villages'!$W$6:$W$26,"MS-2")</f>
        <v>0</v>
      </c>
      <c r="F4" s="191"/>
      <c r="G4" s="186">
        <f>COUNTIF('Premium Rate Summary - Towns'!$W$6:$W$69,"MS-3")+COUNTIF('Premium Rate Summary - Cities'!$W$6:$W$33,"MS-3")+COUNTIF('Premium Rate Summary - Seneca'!$W$6:$W$17,"MS-3")+COUNTIF('Premium Rate Summary - Villages'!$W$6:$W$26,"MS-3")</f>
        <v>3</v>
      </c>
      <c r="H4" s="187"/>
      <c r="I4" s="190">
        <f>COUNTIF('Premium Rate Summary - Towns'!$W$6:$W$69,"MS-4")+COUNTIF('Premium Rate Summary - Cities'!$W$6:$W$33,"MS-4")+COUNTIF('Premium Rate Summary - Seneca'!$W$6:$W$17,"MS-4")+COUNTIF('Premium Rate Summary - Villages'!$W$6:$W$26,"MS-4")</f>
        <v>2</v>
      </c>
      <c r="J4" s="191"/>
      <c r="K4" s="186">
        <f>COUNTIF('Premium Rate Summary - Towns'!$W$6:$W$69,"MS-5")+COUNTIF('Premium Rate Summary - Cities'!$W$6:$W$33,"MS-5")+COUNTIF('Premium Rate Summary - Seneca'!$W$6:$W$17,"MS-5")+COUNTIF('Premium Rate Summary - Villages'!$W$6:$W$26,"MS-5")</f>
        <v>0</v>
      </c>
      <c r="L4" s="187"/>
      <c r="M4" s="190">
        <f>COUNTIF('Premium Rate Summary - Towns'!$W$6:$W$69,"MS-6")+COUNTIF('Premium Rate Summary - Cities'!$W$6:$W$33,"MS-6")+COUNTIF('Premium Rate Summary - Seneca'!$W$6:$W$17,"MS-6")+COUNTIF('Premium Rate Summary - Villages'!$W$6:$W$26,"MS-6")</f>
        <v>0</v>
      </c>
      <c r="N4" s="191"/>
    </row>
    <row r="5" spans="1:14" ht="20.100000000000001" customHeight="1" x14ac:dyDescent="0.2">
      <c r="A5" s="201" t="s">
        <v>286</v>
      </c>
      <c r="B5" s="202"/>
      <c r="C5" s="186">
        <f>COUNTIF('Premium Rate Summary - Tompkins'!$U$6:$U$82,"MS-1")</f>
        <v>0</v>
      </c>
      <c r="D5" s="187"/>
      <c r="E5" s="190">
        <f>COUNTIF('Premium Rate Summary - Tompkins'!$U$6:$U$82,"MS-2")</f>
        <v>0</v>
      </c>
      <c r="F5" s="191"/>
      <c r="G5" s="186">
        <f>COUNTIF('Premium Rate Summary - Tompkins'!$U$6:$U$82,"MS-3")</f>
        <v>0</v>
      </c>
      <c r="H5" s="187"/>
      <c r="I5" s="190">
        <f>COUNTIF('Premium Rate Summary - Tompkins'!$U$6:$U$82,"MS-4")</f>
        <v>0</v>
      </c>
      <c r="J5" s="191"/>
      <c r="K5" s="186">
        <f>COUNTIF('Premium Rate Summary - Tompkins'!$U$6:$U$82,"MS-5")</f>
        <v>0</v>
      </c>
      <c r="L5" s="187"/>
      <c r="M5" s="190">
        <f>COUNTIF('Premium Rate Summary - Tompkins'!$U$6:$U$82,"MS-6")</f>
        <v>0</v>
      </c>
      <c r="N5" s="191"/>
    </row>
    <row r="6" spans="1:14" ht="26.25" customHeight="1" x14ac:dyDescent="0.2">
      <c r="A6" s="214" t="s">
        <v>322</v>
      </c>
      <c r="B6" s="67" t="s">
        <v>1</v>
      </c>
      <c r="C6" s="68" t="s">
        <v>342</v>
      </c>
      <c r="D6" s="84" t="s">
        <v>344</v>
      </c>
      <c r="E6" s="69" t="s">
        <v>342</v>
      </c>
      <c r="F6" s="85" t="s">
        <v>344</v>
      </c>
      <c r="G6" s="68" t="s">
        <v>342</v>
      </c>
      <c r="H6" s="84" t="s">
        <v>344</v>
      </c>
      <c r="I6" s="69" t="s">
        <v>342</v>
      </c>
      <c r="J6" s="85" t="s">
        <v>344</v>
      </c>
      <c r="K6" s="68" t="s">
        <v>342</v>
      </c>
      <c r="L6" s="84" t="s">
        <v>344</v>
      </c>
      <c r="M6" s="69" t="s">
        <v>342</v>
      </c>
      <c r="N6" s="85" t="s">
        <v>344</v>
      </c>
    </row>
    <row r="7" spans="1:14" ht="20.100000000000001" customHeight="1" x14ac:dyDescent="0.2">
      <c r="A7" s="214"/>
      <c r="B7" s="67" t="s">
        <v>2</v>
      </c>
      <c r="C7" s="8" t="s">
        <v>343</v>
      </c>
      <c r="D7" s="78" t="s">
        <v>343</v>
      </c>
      <c r="E7" s="62" t="s">
        <v>343</v>
      </c>
      <c r="F7" s="79" t="s">
        <v>343</v>
      </c>
      <c r="G7" s="8" t="s">
        <v>343</v>
      </c>
      <c r="H7" s="78" t="s">
        <v>343</v>
      </c>
      <c r="I7" s="62" t="s">
        <v>343</v>
      </c>
      <c r="J7" s="79" t="s">
        <v>343</v>
      </c>
      <c r="K7" s="8" t="s">
        <v>343</v>
      </c>
      <c r="L7" s="78" t="s">
        <v>343</v>
      </c>
      <c r="M7" s="62" t="s">
        <v>343</v>
      </c>
      <c r="N7" s="79" t="s">
        <v>343</v>
      </c>
    </row>
    <row r="8" spans="1:14" ht="20.100000000000001" customHeight="1" x14ac:dyDescent="0.2">
      <c r="A8" s="198" t="s">
        <v>323</v>
      </c>
      <c r="B8" s="67" t="s">
        <v>1</v>
      </c>
      <c r="C8" s="8" t="s">
        <v>343</v>
      </c>
      <c r="D8" s="78" t="s">
        <v>343</v>
      </c>
      <c r="E8" s="62" t="s">
        <v>343</v>
      </c>
      <c r="F8" s="79" t="s">
        <v>343</v>
      </c>
      <c r="G8" s="8" t="s">
        <v>343</v>
      </c>
      <c r="H8" s="78" t="s">
        <v>343</v>
      </c>
      <c r="I8" s="62" t="s">
        <v>343</v>
      </c>
      <c r="J8" s="79" t="s">
        <v>343</v>
      </c>
      <c r="K8" s="8" t="s">
        <v>343</v>
      </c>
      <c r="L8" s="78" t="s">
        <v>343</v>
      </c>
      <c r="M8" s="62" t="s">
        <v>343</v>
      </c>
      <c r="N8" s="79" t="s">
        <v>343</v>
      </c>
    </row>
    <row r="9" spans="1:14" ht="20.100000000000001" customHeight="1" x14ac:dyDescent="0.2">
      <c r="A9" s="200"/>
      <c r="B9" s="67" t="s">
        <v>2</v>
      </c>
      <c r="C9" s="8" t="s">
        <v>343</v>
      </c>
      <c r="D9" s="78" t="s">
        <v>343</v>
      </c>
      <c r="E9" s="62" t="s">
        <v>343</v>
      </c>
      <c r="F9" s="79" t="s">
        <v>343</v>
      </c>
      <c r="G9" s="8" t="s">
        <v>343</v>
      </c>
      <c r="H9" s="78" t="s">
        <v>343</v>
      </c>
      <c r="I9" s="62" t="s">
        <v>343</v>
      </c>
      <c r="J9" s="79" t="s">
        <v>343</v>
      </c>
      <c r="K9" s="8" t="s">
        <v>343</v>
      </c>
      <c r="L9" s="78" t="s">
        <v>343</v>
      </c>
      <c r="M9" s="62" t="s">
        <v>343</v>
      </c>
      <c r="N9" s="79" t="s">
        <v>343</v>
      </c>
    </row>
    <row r="10" spans="1:14" ht="38.25" x14ac:dyDescent="0.2">
      <c r="A10" s="201" t="s">
        <v>294</v>
      </c>
      <c r="B10" s="202"/>
      <c r="C10" s="68" t="s">
        <v>347</v>
      </c>
      <c r="D10" s="68" t="s">
        <v>345</v>
      </c>
      <c r="E10" s="69" t="s">
        <v>347</v>
      </c>
      <c r="F10" s="69" t="s">
        <v>345</v>
      </c>
      <c r="G10" s="68" t="s">
        <v>347</v>
      </c>
      <c r="H10" s="68" t="s">
        <v>345</v>
      </c>
      <c r="I10" s="69" t="s">
        <v>347</v>
      </c>
      <c r="J10" s="69" t="s">
        <v>345</v>
      </c>
      <c r="K10" s="68" t="s">
        <v>347</v>
      </c>
      <c r="L10" s="68" t="s">
        <v>345</v>
      </c>
      <c r="M10" s="69" t="s">
        <v>347</v>
      </c>
      <c r="N10" s="69" t="s">
        <v>345</v>
      </c>
    </row>
    <row r="11" spans="1:14" ht="38.25" x14ac:dyDescent="0.2">
      <c r="A11" s="67" t="s">
        <v>300</v>
      </c>
      <c r="B11" s="67"/>
      <c r="C11" s="68" t="s">
        <v>346</v>
      </c>
      <c r="D11" s="68" t="s">
        <v>345</v>
      </c>
      <c r="E11" s="69" t="s">
        <v>346</v>
      </c>
      <c r="F11" s="69" t="s">
        <v>345</v>
      </c>
      <c r="G11" s="68" t="s">
        <v>346</v>
      </c>
      <c r="H11" s="68" t="s">
        <v>345</v>
      </c>
      <c r="I11" s="69" t="s">
        <v>346</v>
      </c>
      <c r="J11" s="69" t="s">
        <v>345</v>
      </c>
      <c r="K11" s="68" t="s">
        <v>346</v>
      </c>
      <c r="L11" s="68" t="s">
        <v>345</v>
      </c>
      <c r="M11" s="69" t="s">
        <v>346</v>
      </c>
      <c r="N11" s="69" t="s">
        <v>345</v>
      </c>
    </row>
    <row r="12" spans="1:14" ht="38.25" x14ac:dyDescent="0.2">
      <c r="A12" s="198" t="s">
        <v>301</v>
      </c>
      <c r="B12" s="67" t="s">
        <v>302</v>
      </c>
      <c r="C12" s="68" t="s">
        <v>346</v>
      </c>
      <c r="D12" s="68" t="s">
        <v>345</v>
      </c>
      <c r="E12" s="69" t="s">
        <v>346</v>
      </c>
      <c r="F12" s="69" t="s">
        <v>345</v>
      </c>
      <c r="G12" s="68" t="s">
        <v>346</v>
      </c>
      <c r="H12" s="68" t="s">
        <v>345</v>
      </c>
      <c r="I12" s="69" t="s">
        <v>346</v>
      </c>
      <c r="J12" s="69" t="s">
        <v>345</v>
      </c>
      <c r="K12" s="68" t="s">
        <v>346</v>
      </c>
      <c r="L12" s="68" t="s">
        <v>345</v>
      </c>
      <c r="M12" s="69" t="s">
        <v>346</v>
      </c>
      <c r="N12" s="69" t="s">
        <v>345</v>
      </c>
    </row>
    <row r="13" spans="1:14" ht="38.25" x14ac:dyDescent="0.2">
      <c r="A13" s="200"/>
      <c r="B13" s="67" t="s">
        <v>303</v>
      </c>
      <c r="C13" s="68" t="s">
        <v>346</v>
      </c>
      <c r="D13" s="68" t="s">
        <v>345</v>
      </c>
      <c r="E13" s="69" t="s">
        <v>346</v>
      </c>
      <c r="F13" s="69" t="s">
        <v>345</v>
      </c>
      <c r="G13" s="68" t="s">
        <v>346</v>
      </c>
      <c r="H13" s="68" t="s">
        <v>345</v>
      </c>
      <c r="I13" s="69" t="s">
        <v>346</v>
      </c>
      <c r="J13" s="69" t="s">
        <v>345</v>
      </c>
      <c r="K13" s="68" t="s">
        <v>346</v>
      </c>
      <c r="L13" s="68" t="s">
        <v>345</v>
      </c>
      <c r="M13" s="69" t="s">
        <v>346</v>
      </c>
      <c r="N13" s="69" t="s">
        <v>345</v>
      </c>
    </row>
    <row r="14" spans="1:14" ht="38.25" x14ac:dyDescent="0.2">
      <c r="A14" s="203" t="s">
        <v>304</v>
      </c>
      <c r="B14" s="204"/>
      <c r="C14" s="68" t="s">
        <v>346</v>
      </c>
      <c r="D14" s="68" t="s">
        <v>345</v>
      </c>
      <c r="E14" s="69" t="s">
        <v>346</v>
      </c>
      <c r="F14" s="69" t="s">
        <v>345</v>
      </c>
      <c r="G14" s="68" t="s">
        <v>346</v>
      </c>
      <c r="H14" s="68" t="s">
        <v>345</v>
      </c>
      <c r="I14" s="69" t="s">
        <v>346</v>
      </c>
      <c r="J14" s="69" t="s">
        <v>345</v>
      </c>
      <c r="K14" s="68" t="s">
        <v>346</v>
      </c>
      <c r="L14" s="68" t="s">
        <v>345</v>
      </c>
      <c r="M14" s="69" t="s">
        <v>346</v>
      </c>
      <c r="N14" s="69" t="s">
        <v>345</v>
      </c>
    </row>
    <row r="15" spans="1:14" ht="30" customHeight="1" x14ac:dyDescent="0.2">
      <c r="A15" s="198" t="s">
        <v>305</v>
      </c>
      <c r="B15" s="67" t="s">
        <v>5</v>
      </c>
      <c r="C15" s="26" t="s">
        <v>72</v>
      </c>
      <c r="D15" s="26" t="s">
        <v>72</v>
      </c>
      <c r="E15" s="62">
        <v>5</v>
      </c>
      <c r="F15" s="71" t="s">
        <v>72</v>
      </c>
      <c r="G15" s="8">
        <v>10</v>
      </c>
      <c r="H15" s="26" t="s">
        <v>72</v>
      </c>
      <c r="I15" s="62">
        <v>15</v>
      </c>
      <c r="J15" s="71" t="s">
        <v>72</v>
      </c>
      <c r="K15" s="88">
        <v>0.2</v>
      </c>
      <c r="L15" s="26" t="s">
        <v>72</v>
      </c>
      <c r="M15" s="89">
        <v>0.2</v>
      </c>
      <c r="N15" s="71" t="s">
        <v>72</v>
      </c>
    </row>
    <row r="16" spans="1:14" ht="30" customHeight="1" x14ac:dyDescent="0.2">
      <c r="A16" s="199"/>
      <c r="B16" s="67" t="s">
        <v>6</v>
      </c>
      <c r="C16" s="26" t="s">
        <v>72</v>
      </c>
      <c r="D16" s="26" t="s">
        <v>72</v>
      </c>
      <c r="E16" s="62">
        <v>15</v>
      </c>
      <c r="F16" s="71" t="s">
        <v>72</v>
      </c>
      <c r="G16" s="8">
        <v>25</v>
      </c>
      <c r="H16" s="26" t="s">
        <v>72</v>
      </c>
      <c r="I16" s="62">
        <v>30</v>
      </c>
      <c r="J16" s="71" t="s">
        <v>72</v>
      </c>
      <c r="K16" s="88">
        <v>0.2</v>
      </c>
      <c r="L16" s="26" t="s">
        <v>72</v>
      </c>
      <c r="M16" s="89">
        <v>0.3</v>
      </c>
      <c r="N16" s="71" t="s">
        <v>72</v>
      </c>
    </row>
    <row r="17" spans="1:14" ht="30" customHeight="1" x14ac:dyDescent="0.2">
      <c r="A17" s="199"/>
      <c r="B17" s="67" t="s">
        <v>7</v>
      </c>
      <c r="C17" s="26" t="s">
        <v>72</v>
      </c>
      <c r="D17" s="26" t="s">
        <v>72</v>
      </c>
      <c r="E17" s="62">
        <v>30</v>
      </c>
      <c r="F17" s="71" t="s">
        <v>72</v>
      </c>
      <c r="G17" s="8">
        <v>40</v>
      </c>
      <c r="H17" s="26" t="s">
        <v>72</v>
      </c>
      <c r="I17" s="62">
        <v>45</v>
      </c>
      <c r="J17" s="71" t="s">
        <v>72</v>
      </c>
      <c r="K17" s="88">
        <v>0.4</v>
      </c>
      <c r="L17" s="26" t="s">
        <v>72</v>
      </c>
      <c r="M17" s="89">
        <v>0.5</v>
      </c>
      <c r="N17" s="71" t="s">
        <v>72</v>
      </c>
    </row>
    <row r="18" spans="1:14" ht="30" customHeight="1" x14ac:dyDescent="0.2">
      <c r="A18" s="200"/>
      <c r="B18" s="67" t="s">
        <v>267</v>
      </c>
      <c r="C18" s="26" t="s">
        <v>72</v>
      </c>
      <c r="D18" s="26" t="s">
        <v>72</v>
      </c>
      <c r="E18" s="71" t="s">
        <v>350</v>
      </c>
      <c r="F18" s="71" t="s">
        <v>72</v>
      </c>
      <c r="G18" s="87" t="s">
        <v>350</v>
      </c>
      <c r="H18" s="26" t="s">
        <v>72</v>
      </c>
      <c r="I18" s="71" t="s">
        <v>350</v>
      </c>
      <c r="J18" s="71" t="s">
        <v>72</v>
      </c>
      <c r="K18" s="87" t="s">
        <v>350</v>
      </c>
      <c r="L18" s="26" t="s">
        <v>72</v>
      </c>
      <c r="M18" s="71" t="s">
        <v>350</v>
      </c>
      <c r="N18" s="71" t="s">
        <v>72</v>
      </c>
    </row>
    <row r="19" spans="1:14" ht="30" customHeight="1" x14ac:dyDescent="0.2">
      <c r="A19" s="198" t="s">
        <v>310</v>
      </c>
      <c r="B19" s="67" t="s">
        <v>5</v>
      </c>
      <c r="C19" s="26" t="s">
        <v>72</v>
      </c>
      <c r="D19" s="26" t="s">
        <v>72</v>
      </c>
      <c r="E19" s="62">
        <v>10</v>
      </c>
      <c r="F19" s="71" t="s">
        <v>72</v>
      </c>
      <c r="G19" s="8">
        <v>20</v>
      </c>
      <c r="H19" s="26" t="s">
        <v>72</v>
      </c>
      <c r="I19" s="62">
        <v>30</v>
      </c>
      <c r="J19" s="71" t="s">
        <v>72</v>
      </c>
      <c r="K19" s="88">
        <v>0.15</v>
      </c>
      <c r="L19" s="26" t="s">
        <v>72</v>
      </c>
      <c r="M19" s="89">
        <v>0.2</v>
      </c>
      <c r="N19" s="71" t="s">
        <v>72</v>
      </c>
    </row>
    <row r="20" spans="1:14" ht="30" customHeight="1" x14ac:dyDescent="0.2">
      <c r="A20" s="199"/>
      <c r="B20" s="67" t="s">
        <v>6</v>
      </c>
      <c r="C20" s="26" t="s">
        <v>72</v>
      </c>
      <c r="D20" s="26" t="s">
        <v>72</v>
      </c>
      <c r="E20" s="62">
        <v>30</v>
      </c>
      <c r="F20" s="71" t="s">
        <v>72</v>
      </c>
      <c r="G20" s="8">
        <v>50</v>
      </c>
      <c r="H20" s="26" t="s">
        <v>72</v>
      </c>
      <c r="I20" s="62">
        <v>60</v>
      </c>
      <c r="J20" s="71" t="s">
        <v>72</v>
      </c>
      <c r="K20" s="88">
        <v>0.15</v>
      </c>
      <c r="L20" s="26" t="s">
        <v>72</v>
      </c>
      <c r="M20" s="89">
        <v>0.3</v>
      </c>
      <c r="N20" s="71" t="s">
        <v>72</v>
      </c>
    </row>
    <row r="21" spans="1:14" ht="30" customHeight="1" x14ac:dyDescent="0.2">
      <c r="A21" s="199"/>
      <c r="B21" s="67" t="s">
        <v>7</v>
      </c>
      <c r="C21" s="26" t="s">
        <v>72</v>
      </c>
      <c r="D21" s="26" t="s">
        <v>72</v>
      </c>
      <c r="E21" s="62">
        <v>60</v>
      </c>
      <c r="F21" s="71" t="s">
        <v>72</v>
      </c>
      <c r="G21" s="8">
        <v>80</v>
      </c>
      <c r="H21" s="26" t="s">
        <v>72</v>
      </c>
      <c r="I21" s="62">
        <v>90</v>
      </c>
      <c r="J21" s="71" t="s">
        <v>72</v>
      </c>
      <c r="K21" s="88">
        <v>0.4</v>
      </c>
      <c r="L21" s="26" t="s">
        <v>72</v>
      </c>
      <c r="M21" s="89">
        <v>0.5</v>
      </c>
      <c r="N21" s="71" t="s">
        <v>72</v>
      </c>
    </row>
    <row r="22" spans="1:14" ht="30" customHeight="1" thickBot="1" x14ac:dyDescent="0.25">
      <c r="A22" s="199"/>
      <c r="B22" s="86" t="s">
        <v>267</v>
      </c>
      <c r="C22" s="92" t="s">
        <v>72</v>
      </c>
      <c r="D22" s="92" t="s">
        <v>72</v>
      </c>
      <c r="E22" s="93" t="s">
        <v>332</v>
      </c>
      <c r="F22" s="93" t="s">
        <v>72</v>
      </c>
      <c r="G22" s="94" t="s">
        <v>332</v>
      </c>
      <c r="H22" s="92" t="s">
        <v>72</v>
      </c>
      <c r="I22" s="93" t="s">
        <v>332</v>
      </c>
      <c r="J22" s="93" t="s">
        <v>72</v>
      </c>
      <c r="K22" s="94" t="s">
        <v>332</v>
      </c>
      <c r="L22" s="92" t="s">
        <v>72</v>
      </c>
      <c r="M22" s="93" t="s">
        <v>332</v>
      </c>
      <c r="N22" s="93" t="s">
        <v>72</v>
      </c>
    </row>
    <row r="23" spans="1:14" ht="20.100000000000001" customHeight="1" x14ac:dyDescent="0.2">
      <c r="A23" s="194" t="s">
        <v>314</v>
      </c>
      <c r="B23" s="195"/>
      <c r="C23" s="102" t="s">
        <v>73</v>
      </c>
      <c r="D23" s="103">
        <v>266.60550000000001</v>
      </c>
      <c r="E23" s="104" t="s">
        <v>73</v>
      </c>
      <c r="F23" s="105">
        <v>266.60550000000001</v>
      </c>
      <c r="G23" s="102" t="s">
        <v>73</v>
      </c>
      <c r="H23" s="103">
        <v>266.60550000000001</v>
      </c>
      <c r="I23" s="104" t="s">
        <v>73</v>
      </c>
      <c r="J23" s="105">
        <v>266.60550000000001</v>
      </c>
      <c r="K23" s="102" t="s">
        <v>73</v>
      </c>
      <c r="L23" s="103">
        <v>266.60550000000001</v>
      </c>
      <c r="M23" s="104" t="s">
        <v>73</v>
      </c>
      <c r="N23" s="106">
        <v>266.60550000000001</v>
      </c>
    </row>
    <row r="24" spans="1:14" ht="20.100000000000001" customHeight="1" x14ac:dyDescent="0.2">
      <c r="A24" s="220"/>
      <c r="B24" s="221"/>
      <c r="C24" s="96" t="s">
        <v>74</v>
      </c>
      <c r="D24" s="100">
        <v>0</v>
      </c>
      <c r="E24" s="66" t="s">
        <v>74</v>
      </c>
      <c r="F24" s="101">
        <v>615.01650000000006</v>
      </c>
      <c r="G24" s="96" t="s">
        <v>74</v>
      </c>
      <c r="H24" s="100">
        <v>413.01750000000004</v>
      </c>
      <c r="I24" s="66" t="s">
        <v>74</v>
      </c>
      <c r="J24" s="101">
        <v>281.97750000000002</v>
      </c>
      <c r="K24" s="96" t="s">
        <v>74</v>
      </c>
      <c r="L24" s="100">
        <v>308.08050000000003</v>
      </c>
      <c r="M24" s="66" t="s">
        <v>74</v>
      </c>
      <c r="N24" s="124">
        <v>279.63600000000002</v>
      </c>
    </row>
    <row r="25" spans="1:14" ht="20.100000000000001" customHeight="1" thickBot="1" x14ac:dyDescent="0.25">
      <c r="A25" s="196"/>
      <c r="B25" s="197"/>
      <c r="C25" s="107" t="s">
        <v>349</v>
      </c>
      <c r="D25" s="108">
        <v>266.60550000000001</v>
      </c>
      <c r="E25" s="109" t="s">
        <v>349</v>
      </c>
      <c r="F25" s="110">
        <v>881.62200000000007</v>
      </c>
      <c r="G25" s="107" t="s">
        <v>349</v>
      </c>
      <c r="H25" s="108">
        <v>679.62300000000005</v>
      </c>
      <c r="I25" s="109" t="s">
        <v>349</v>
      </c>
      <c r="J25" s="110">
        <v>548.58300000000008</v>
      </c>
      <c r="K25" s="107" t="s">
        <v>349</v>
      </c>
      <c r="L25" s="108">
        <v>574.68600000000004</v>
      </c>
      <c r="M25" s="109" t="s">
        <v>349</v>
      </c>
      <c r="N25" s="111">
        <v>546.24150000000009</v>
      </c>
    </row>
    <row r="26" spans="1:14" ht="20.100000000000001" customHeight="1" x14ac:dyDescent="0.2">
      <c r="A26" s="194" t="s">
        <v>438</v>
      </c>
      <c r="B26" s="195"/>
      <c r="C26" s="102" t="s">
        <v>73</v>
      </c>
      <c r="D26" s="103">
        <f>((D23*(1+$B$29)))</f>
        <v>279.93577500000004</v>
      </c>
      <c r="E26" s="104" t="s">
        <v>73</v>
      </c>
      <c r="F26" s="105">
        <f t="shared" ref="F26" si="0">((F23*(1+$B$29)))</f>
        <v>279.93577500000004</v>
      </c>
      <c r="G26" s="102" t="s">
        <v>73</v>
      </c>
      <c r="H26" s="103">
        <f t="shared" ref="H26" si="1">((H23*(1+$B$29)))</f>
        <v>279.93577500000004</v>
      </c>
      <c r="I26" s="104" t="s">
        <v>73</v>
      </c>
      <c r="J26" s="105">
        <f t="shared" ref="J26" si="2">((J23*(1+$B$29)))</f>
        <v>279.93577500000004</v>
      </c>
      <c r="K26" s="102" t="s">
        <v>73</v>
      </c>
      <c r="L26" s="103">
        <f t="shared" ref="L26" si="3">((L23*(1+$B$29)))</f>
        <v>279.93577500000004</v>
      </c>
      <c r="M26" s="104" t="s">
        <v>73</v>
      </c>
      <c r="N26" s="125">
        <f t="shared" ref="N26" si="4">((N23*(1+$B$29)))</f>
        <v>279.93577500000004</v>
      </c>
    </row>
    <row r="27" spans="1:14" ht="20.100000000000001" customHeight="1" x14ac:dyDescent="0.2">
      <c r="A27" s="220"/>
      <c r="B27" s="221"/>
      <c r="C27" s="96" t="s">
        <v>74</v>
      </c>
      <c r="D27" s="100">
        <f>((D24*(1+$B$29)))</f>
        <v>0</v>
      </c>
      <c r="E27" s="66" t="s">
        <v>74</v>
      </c>
      <c r="F27" s="101">
        <f t="shared" ref="F27" si="5">((F24*(1+$B$29)))</f>
        <v>645.76732500000014</v>
      </c>
      <c r="G27" s="96" t="s">
        <v>74</v>
      </c>
      <c r="H27" s="100">
        <f t="shared" ref="H27" si="6">((H24*(1+$B$29)))</f>
        <v>433.66837500000008</v>
      </c>
      <c r="I27" s="66" t="s">
        <v>74</v>
      </c>
      <c r="J27" s="101">
        <f t="shared" ref="J27" si="7">((J24*(1+$B$29)))</f>
        <v>296.07637500000004</v>
      </c>
      <c r="K27" s="96" t="s">
        <v>74</v>
      </c>
      <c r="L27" s="100">
        <f t="shared" ref="L27" si="8">((L24*(1+$B$29)))</f>
        <v>323.48452500000002</v>
      </c>
      <c r="M27" s="66" t="s">
        <v>74</v>
      </c>
      <c r="N27" s="126">
        <f t="shared" ref="N27" si="9">((N24*(1+$B$29)))</f>
        <v>293.61780000000005</v>
      </c>
    </row>
    <row r="28" spans="1:14" ht="20.100000000000001" customHeight="1" thickBot="1" x14ac:dyDescent="0.25">
      <c r="A28" s="196"/>
      <c r="B28" s="197"/>
      <c r="C28" s="107" t="s">
        <v>349</v>
      </c>
      <c r="D28" s="108">
        <f>+D26+D27</f>
        <v>279.93577500000004</v>
      </c>
      <c r="E28" s="109" t="s">
        <v>349</v>
      </c>
      <c r="F28" s="110">
        <f t="shared" ref="F28" si="10">+F26+F27</f>
        <v>925.70310000000018</v>
      </c>
      <c r="G28" s="107" t="s">
        <v>349</v>
      </c>
      <c r="H28" s="108">
        <f t="shared" ref="H28" si="11">+H26+H27</f>
        <v>713.60415000000012</v>
      </c>
      <c r="I28" s="109" t="s">
        <v>349</v>
      </c>
      <c r="J28" s="110">
        <f t="shared" ref="J28" si="12">+J26+J27</f>
        <v>576.01215000000002</v>
      </c>
      <c r="K28" s="107" t="s">
        <v>349</v>
      </c>
      <c r="L28" s="108">
        <f t="shared" ref="L28" si="13">+L26+L27</f>
        <v>603.4203</v>
      </c>
      <c r="M28" s="109" t="s">
        <v>349</v>
      </c>
      <c r="N28" s="127">
        <f t="shared" ref="N28" si="14">+N26+N27</f>
        <v>573.55357500000014</v>
      </c>
    </row>
    <row r="29" spans="1:14" ht="20.100000000000001" customHeight="1" x14ac:dyDescent="0.2">
      <c r="A29" s="90" t="s">
        <v>62</v>
      </c>
      <c r="B29" s="91">
        <v>0.05</v>
      </c>
    </row>
    <row r="31" spans="1:14" x14ac:dyDescent="0.2">
      <c r="D31" s="28"/>
      <c r="E31" s="29"/>
      <c r="F31" s="29"/>
      <c r="G31" s="29"/>
      <c r="H31" s="29"/>
      <c r="I31" s="29"/>
    </row>
  </sheetData>
  <mergeCells count="31">
    <mergeCell ref="A26:B28"/>
    <mergeCell ref="A1:N1"/>
    <mergeCell ref="A2:B3"/>
    <mergeCell ref="C2:D2"/>
    <mergeCell ref="E2:F2"/>
    <mergeCell ref="G2:H2"/>
    <mergeCell ref="I2:J2"/>
    <mergeCell ref="M2:N2"/>
    <mergeCell ref="K2:L2"/>
    <mergeCell ref="M5:N5"/>
    <mergeCell ref="A4:B4"/>
    <mergeCell ref="C4:D4"/>
    <mergeCell ref="E4:F4"/>
    <mergeCell ref="G4:H4"/>
    <mergeCell ref="I4:J4"/>
    <mergeCell ref="M4:N4"/>
    <mergeCell ref="K4:L4"/>
    <mergeCell ref="K5:L5"/>
    <mergeCell ref="A6:A7"/>
    <mergeCell ref="A10:B10"/>
    <mergeCell ref="A12:A13"/>
    <mergeCell ref="A5:B5"/>
    <mergeCell ref="C5:D5"/>
    <mergeCell ref="E5:F5"/>
    <mergeCell ref="G5:H5"/>
    <mergeCell ref="I5:J5"/>
    <mergeCell ref="A14:B14"/>
    <mergeCell ref="A15:A18"/>
    <mergeCell ref="A8:A9"/>
    <mergeCell ref="A19:A22"/>
    <mergeCell ref="A23:B25"/>
  </mergeCells>
  <pageMargins left="0.25" right="0.25" top="0.25" bottom="0.5" header="0.3" footer="0.25"/>
  <pageSetup paperSize="5" scale="70" orientation="landscape" r:id="rId1"/>
  <headerFooter>
    <oddFooter>&amp;L&amp;"Times New Roman,Bold Italic"Prepared By: Locey and Cahill, LLC&amp;C&amp;"Times New Roman,Bold Italic"Page 4 (Medicare Supplement)&amp;R&amp;"Times New Roman,Bold Italic"&amp;D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4"/>
  <sheetViews>
    <sheetView topLeftCell="A10" workbookViewId="0">
      <selection activeCell="C28" sqref="C28:E29"/>
    </sheetView>
  </sheetViews>
  <sheetFormatPr defaultRowHeight="12.75" x14ac:dyDescent="0.2"/>
  <cols>
    <col min="1" max="1" width="28.140625" style="6" customWidth="1"/>
    <col min="2" max="2" width="24.7109375" style="6" customWidth="1"/>
    <col min="3" max="5" width="17.85546875" style="6" customWidth="1"/>
    <col min="6" max="16384" width="9.140625" style="6"/>
  </cols>
  <sheetData>
    <row r="1" spans="1:5" ht="19.5" x14ac:dyDescent="0.2">
      <c r="A1" s="226" t="s">
        <v>0</v>
      </c>
      <c r="B1" s="226"/>
      <c r="C1" s="226"/>
      <c r="D1" s="226"/>
      <c r="E1" s="226"/>
    </row>
    <row r="2" spans="1:5" ht="13.5" x14ac:dyDescent="0.2">
      <c r="A2" s="227" t="s">
        <v>442</v>
      </c>
      <c r="B2" s="227"/>
      <c r="C2" s="227"/>
      <c r="D2" s="227"/>
      <c r="E2" s="227"/>
    </row>
    <row r="3" spans="1:5" ht="20.100000000000001" customHeight="1" x14ac:dyDescent="0.2">
      <c r="A3" s="228" t="s">
        <v>262</v>
      </c>
      <c r="B3" s="228"/>
      <c r="C3" s="61" t="s">
        <v>29</v>
      </c>
      <c r="D3" s="60" t="s">
        <v>30</v>
      </c>
      <c r="E3" s="61" t="s">
        <v>31</v>
      </c>
    </row>
    <row r="4" spans="1:5" ht="20.100000000000001" customHeight="1" x14ac:dyDescent="0.2">
      <c r="A4" s="228" t="s">
        <v>263</v>
      </c>
      <c r="B4" s="228"/>
      <c r="C4" s="52">
        <f>COUNTIF('Premium Rate Summary - Towns'!$P$6:$P$69,'2020 GTCMHIC 2-Tier Rx Plans'!C3)+COUNTIF('Premium Rate Summary - Cities'!$P$6:$P$33,'2020 GTCMHIC 2-Tier Rx Plans'!C3)+COUNTIF('Premium Rate Summary - Seneca'!$P$6:$P$17,'2020 GTCMHIC 2-Tier Rx Plans'!C3)+COUNTIF('Premium Rate Summary - Villages'!$P$6:$P$26,'2020 GTCMHIC 2-Tier Rx Plans'!C3)</f>
        <v>1</v>
      </c>
      <c r="D4" s="53">
        <f>COUNTIF('Premium Rate Summary - Towns'!$P$6:$P$69,'2020 GTCMHIC 2-Tier Rx Plans'!D3)+COUNTIF('Premium Rate Summary - Cities'!$P$6:$P$33,'2020 GTCMHIC 2-Tier Rx Plans'!D3)+COUNTIF('Premium Rate Summary - Seneca'!$P$6:$P$17,'2020 GTCMHIC 2-Tier Rx Plans'!D3)+COUNTIF('Premium Rate Summary - Villages'!$P$6:$P$26,'2020 GTCMHIC 2-Tier Rx Plans'!D3)</f>
        <v>1</v>
      </c>
      <c r="E4" s="52">
        <f>COUNTIF('Premium Rate Summary - Towns'!$P$6:$P$69,'2020 GTCMHIC 2-Tier Rx Plans'!E3)+COUNTIF('Premium Rate Summary - Cities'!$P$6:$P$33,'2020 GTCMHIC 2-Tier Rx Plans'!E3)+COUNTIF('Premium Rate Summary - Seneca'!$P$6:$P$17,'2020 GTCMHIC 2-Tier Rx Plans'!E3)+COUNTIF('Premium Rate Summary - Villages'!$P$6:$P$26,'2020 GTCMHIC 2-Tier Rx Plans'!E3)</f>
        <v>7</v>
      </c>
    </row>
    <row r="5" spans="1:5" ht="20.100000000000001" customHeight="1" x14ac:dyDescent="0.2">
      <c r="A5" s="232" t="s">
        <v>286</v>
      </c>
      <c r="B5" s="233"/>
      <c r="C5" s="52">
        <f>COUNTIF('Premium Rate Summary - Tompkins'!$N$6:$N$82,'2020 GTCMHIC 2-Tier Rx Plans'!C3)</f>
        <v>0</v>
      </c>
      <c r="D5" s="53">
        <f>COUNTIF('Premium Rate Summary - Tompkins'!$N$6:$N$82,'2020 GTCMHIC 2-Tier Rx Plans'!D3)</f>
        <v>0</v>
      </c>
      <c r="E5" s="52">
        <f>COUNTIF('Premium Rate Summary - Tompkins'!$N$6:$N$82,'2020 GTCMHIC 2-Tier Rx Plans'!E3)</f>
        <v>0</v>
      </c>
    </row>
    <row r="6" spans="1:5" ht="20.100000000000001" customHeight="1" x14ac:dyDescent="0.2">
      <c r="A6" s="228" t="s">
        <v>3</v>
      </c>
      <c r="B6" s="57" t="s">
        <v>264</v>
      </c>
      <c r="C6" s="18">
        <v>1</v>
      </c>
      <c r="D6" s="58">
        <v>2</v>
      </c>
      <c r="E6" s="18">
        <v>2</v>
      </c>
    </row>
    <row r="7" spans="1:5" ht="20.100000000000001" customHeight="1" x14ac:dyDescent="0.2">
      <c r="A7" s="228"/>
      <c r="B7" s="57" t="s">
        <v>265</v>
      </c>
      <c r="C7" s="229">
        <v>1</v>
      </c>
      <c r="D7" s="230">
        <v>5</v>
      </c>
      <c r="E7" s="229">
        <v>10</v>
      </c>
    </row>
    <row r="8" spans="1:5" ht="20.100000000000001" customHeight="1" x14ac:dyDescent="0.2">
      <c r="A8" s="228"/>
      <c r="B8" s="57" t="s">
        <v>266</v>
      </c>
      <c r="C8" s="229"/>
      <c r="D8" s="230"/>
      <c r="E8" s="229"/>
    </row>
    <row r="9" spans="1:5" ht="20.100000000000001" customHeight="1" x14ac:dyDescent="0.2">
      <c r="A9" s="228"/>
      <c r="B9" s="57" t="s">
        <v>267</v>
      </c>
      <c r="C9" s="54">
        <v>90</v>
      </c>
      <c r="D9" s="59">
        <v>90</v>
      </c>
      <c r="E9" s="54">
        <v>90</v>
      </c>
    </row>
    <row r="10" spans="1:5" ht="20.100000000000001" customHeight="1" x14ac:dyDescent="0.2">
      <c r="A10" s="228" t="s">
        <v>4</v>
      </c>
      <c r="B10" s="57" t="s">
        <v>264</v>
      </c>
      <c r="C10" s="18">
        <v>0</v>
      </c>
      <c r="D10" s="58">
        <v>0</v>
      </c>
      <c r="E10" s="18">
        <v>0</v>
      </c>
    </row>
    <row r="11" spans="1:5" ht="20.100000000000001" customHeight="1" x14ac:dyDescent="0.2">
      <c r="A11" s="228"/>
      <c r="B11" s="57" t="s">
        <v>265</v>
      </c>
      <c r="C11" s="222">
        <v>0</v>
      </c>
      <c r="D11" s="224">
        <v>0</v>
      </c>
      <c r="E11" s="222">
        <v>0</v>
      </c>
    </row>
    <row r="12" spans="1:5" ht="20.100000000000001" customHeight="1" x14ac:dyDescent="0.2">
      <c r="A12" s="228"/>
      <c r="B12" s="57" t="s">
        <v>266</v>
      </c>
      <c r="C12" s="223"/>
      <c r="D12" s="225"/>
      <c r="E12" s="223"/>
    </row>
    <row r="13" spans="1:5" ht="20.100000000000001" customHeight="1" x14ac:dyDescent="0.2">
      <c r="A13" s="228"/>
      <c r="B13" s="57" t="s">
        <v>267</v>
      </c>
      <c r="C13" s="54">
        <v>90</v>
      </c>
      <c r="D13" s="59">
        <v>90</v>
      </c>
      <c r="E13" s="54">
        <v>90</v>
      </c>
    </row>
    <row r="14" spans="1:5" ht="20.100000000000001" customHeight="1" x14ac:dyDescent="0.2">
      <c r="A14" s="57" t="s">
        <v>268</v>
      </c>
      <c r="B14" s="57"/>
      <c r="C14" s="54" t="s">
        <v>72</v>
      </c>
      <c r="D14" s="59" t="s">
        <v>72</v>
      </c>
      <c r="E14" s="54" t="s">
        <v>72</v>
      </c>
    </row>
    <row r="15" spans="1:5" ht="20.100000000000001" customHeight="1" x14ac:dyDescent="0.2">
      <c r="A15" s="232" t="s">
        <v>269</v>
      </c>
      <c r="B15" s="233"/>
      <c r="C15" s="54" t="s">
        <v>270</v>
      </c>
      <c r="D15" s="59" t="s">
        <v>270</v>
      </c>
      <c r="E15" s="54" t="s">
        <v>270</v>
      </c>
    </row>
    <row r="16" spans="1:5" ht="20.100000000000001" customHeight="1" x14ac:dyDescent="0.2">
      <c r="A16" s="234" t="s">
        <v>271</v>
      </c>
      <c r="B16" s="57" t="s">
        <v>272</v>
      </c>
      <c r="C16" s="54" t="s">
        <v>273</v>
      </c>
      <c r="D16" s="59" t="s">
        <v>273</v>
      </c>
      <c r="E16" s="54" t="s">
        <v>273</v>
      </c>
    </row>
    <row r="17" spans="1:5" ht="20.100000000000001" customHeight="1" x14ac:dyDescent="0.2">
      <c r="A17" s="234"/>
      <c r="B17" s="57" t="s">
        <v>275</v>
      </c>
      <c r="C17" s="54" t="s">
        <v>273</v>
      </c>
      <c r="D17" s="59" t="s">
        <v>273</v>
      </c>
      <c r="E17" s="54" t="s">
        <v>273</v>
      </c>
    </row>
    <row r="18" spans="1:5" ht="20.100000000000001" customHeight="1" x14ac:dyDescent="0.2">
      <c r="A18" s="240" t="s">
        <v>276</v>
      </c>
      <c r="B18" s="241"/>
      <c r="C18" s="54" t="s">
        <v>277</v>
      </c>
      <c r="D18" s="59" t="s">
        <v>277</v>
      </c>
      <c r="E18" s="54" t="s">
        <v>277</v>
      </c>
    </row>
    <row r="19" spans="1:5" ht="20.100000000000001" customHeight="1" x14ac:dyDescent="0.2">
      <c r="A19" s="240" t="s">
        <v>278</v>
      </c>
      <c r="B19" s="241"/>
      <c r="C19" s="54" t="s">
        <v>277</v>
      </c>
      <c r="D19" s="59" t="s">
        <v>277</v>
      </c>
      <c r="E19" s="54" t="s">
        <v>277</v>
      </c>
    </row>
    <row r="20" spans="1:5" ht="30" customHeight="1" x14ac:dyDescent="0.2">
      <c r="A20" s="242" t="s">
        <v>279</v>
      </c>
      <c r="B20" s="243"/>
      <c r="C20" s="54" t="s">
        <v>71</v>
      </c>
      <c r="D20" s="59" t="s">
        <v>71</v>
      </c>
      <c r="E20" s="54" t="s">
        <v>71</v>
      </c>
    </row>
    <row r="21" spans="1:5" ht="20.100000000000001" customHeight="1" x14ac:dyDescent="0.2">
      <c r="A21" s="232" t="s">
        <v>280</v>
      </c>
      <c r="B21" s="233"/>
      <c r="C21" s="54" t="s">
        <v>71</v>
      </c>
      <c r="D21" s="59" t="s">
        <v>71</v>
      </c>
      <c r="E21" s="54" t="s">
        <v>71</v>
      </c>
    </row>
    <row r="22" spans="1:5" ht="20.100000000000001" customHeight="1" x14ac:dyDescent="0.2">
      <c r="A22" s="232" t="s">
        <v>281</v>
      </c>
      <c r="B22" s="233"/>
      <c r="C22" s="54" t="s">
        <v>71</v>
      </c>
      <c r="D22" s="59" t="s">
        <v>71</v>
      </c>
      <c r="E22" s="54" t="s">
        <v>71</v>
      </c>
    </row>
    <row r="23" spans="1:5" ht="20.100000000000001" customHeight="1" x14ac:dyDescent="0.2">
      <c r="A23" s="232" t="s">
        <v>282</v>
      </c>
      <c r="B23" s="233"/>
      <c r="C23" s="54" t="s">
        <v>71</v>
      </c>
      <c r="D23" s="59" t="s">
        <v>71</v>
      </c>
      <c r="E23" s="54" t="s">
        <v>71</v>
      </c>
    </row>
    <row r="24" spans="1:5" ht="20.100000000000001" customHeight="1" x14ac:dyDescent="0.2">
      <c r="A24" s="232" t="s">
        <v>283</v>
      </c>
      <c r="B24" s="233"/>
      <c r="C24" s="54" t="s">
        <v>71</v>
      </c>
      <c r="D24" s="59" t="s">
        <v>71</v>
      </c>
      <c r="E24" s="54" t="s">
        <v>71</v>
      </c>
    </row>
    <row r="25" spans="1:5" ht="20.100000000000001" customHeight="1" x14ac:dyDescent="0.2">
      <c r="A25" s="232" t="s">
        <v>284</v>
      </c>
      <c r="B25" s="233"/>
      <c r="C25" s="54" t="s">
        <v>71</v>
      </c>
      <c r="D25" s="59" t="s">
        <v>71</v>
      </c>
      <c r="E25" s="54" t="s">
        <v>71</v>
      </c>
    </row>
    <row r="26" spans="1:5" ht="20.100000000000001" customHeight="1" x14ac:dyDescent="0.2">
      <c r="A26" s="234" t="s">
        <v>285</v>
      </c>
      <c r="B26" s="57" t="s">
        <v>1</v>
      </c>
      <c r="C26" s="18">
        <v>1000</v>
      </c>
      <c r="D26" s="58">
        <v>1000</v>
      </c>
      <c r="E26" s="18">
        <v>1000</v>
      </c>
    </row>
    <row r="27" spans="1:5" ht="20.100000000000001" customHeight="1" thickBot="1" x14ac:dyDescent="0.25">
      <c r="A27" s="235"/>
      <c r="B27" s="97" t="s">
        <v>2</v>
      </c>
      <c r="C27" s="98">
        <v>3000</v>
      </c>
      <c r="D27" s="99">
        <v>3000</v>
      </c>
      <c r="E27" s="98">
        <v>3000</v>
      </c>
    </row>
    <row r="28" spans="1:5" ht="20.100000000000001" customHeight="1" x14ac:dyDescent="0.2">
      <c r="A28" s="236" t="s">
        <v>314</v>
      </c>
      <c r="B28" s="112" t="s">
        <v>1</v>
      </c>
      <c r="C28" s="113">
        <v>358.68</v>
      </c>
      <c r="D28" s="114">
        <v>353.82</v>
      </c>
      <c r="E28" s="122">
        <v>344.14</v>
      </c>
    </row>
    <row r="29" spans="1:5" ht="20.100000000000001" customHeight="1" thickBot="1" x14ac:dyDescent="0.25">
      <c r="A29" s="237"/>
      <c r="B29" s="116" t="s">
        <v>2</v>
      </c>
      <c r="C29" s="117">
        <v>777.44</v>
      </c>
      <c r="D29" s="118">
        <v>766.89</v>
      </c>
      <c r="E29" s="123">
        <v>745.9</v>
      </c>
    </row>
    <row r="30" spans="1:5" ht="20.100000000000001" customHeight="1" x14ac:dyDescent="0.2">
      <c r="A30" s="238" t="s">
        <v>438</v>
      </c>
      <c r="B30" s="112" t="s">
        <v>1</v>
      </c>
      <c r="C30" s="113">
        <f>ROUND(+'2020 GTCMHIC 2-Tier Rx Plans'!C28*(1+'2020 GTMHIC PPO Plans'!$B$27),2)</f>
        <v>376.61</v>
      </c>
      <c r="D30" s="114">
        <f>ROUND(+'2020 GTCMHIC 2-Tier Rx Plans'!D28*(1+'2020 GTMHIC PPO Plans'!$B$27),2)</f>
        <v>371.51</v>
      </c>
      <c r="E30" s="122">
        <f>ROUND(+'2020 GTCMHIC 2-Tier Rx Plans'!E28*(1+'2020 GTMHIC PPO Plans'!$B$27),2)</f>
        <v>361.35</v>
      </c>
    </row>
    <row r="31" spans="1:5" ht="20.100000000000001" customHeight="1" thickBot="1" x14ac:dyDescent="0.25">
      <c r="A31" s="239"/>
      <c r="B31" s="116" t="s">
        <v>2</v>
      </c>
      <c r="C31" s="117">
        <f>ROUND(+'2020 GTCMHIC 2-Tier Rx Plans'!C29*(1+'2020 GTMHIC PPO Plans'!$B$27),2)</f>
        <v>816.31</v>
      </c>
      <c r="D31" s="118">
        <f>ROUND(+'2020 GTCMHIC 2-Tier Rx Plans'!D29*(1+'2020 GTMHIC PPO Plans'!$B$27),2)</f>
        <v>805.23</v>
      </c>
      <c r="E31" s="123">
        <f>ROUND(+'2020 GTCMHIC 2-Tier Rx Plans'!E29*(1+'2020 GTMHIC PPO Plans'!$B$27),2)</f>
        <v>783.2</v>
      </c>
    </row>
    <row r="32" spans="1:5" ht="20.100000000000001" customHeight="1" x14ac:dyDescent="0.2">
      <c r="C32" s="19"/>
      <c r="D32" s="19"/>
      <c r="E32" s="19"/>
    </row>
    <row r="33" spans="1:5" ht="20.100000000000001" customHeight="1" x14ac:dyDescent="0.2">
      <c r="A33" s="231" t="s">
        <v>288</v>
      </c>
      <c r="B33" s="231"/>
      <c r="C33" s="231"/>
      <c r="D33" s="231"/>
      <c r="E33" s="231"/>
    </row>
    <row r="34" spans="1:5" ht="20.100000000000001" customHeight="1" x14ac:dyDescent="0.2"/>
  </sheetData>
  <mergeCells count="27">
    <mergeCell ref="A33:E33"/>
    <mergeCell ref="A5:B5"/>
    <mergeCell ref="A23:B23"/>
    <mergeCell ref="A24:B24"/>
    <mergeCell ref="A25:B25"/>
    <mergeCell ref="A26:A27"/>
    <mergeCell ref="A28:A29"/>
    <mergeCell ref="A30:A31"/>
    <mergeCell ref="A16:A17"/>
    <mergeCell ref="A18:B18"/>
    <mergeCell ref="A19:B19"/>
    <mergeCell ref="A20:B20"/>
    <mergeCell ref="A21:B21"/>
    <mergeCell ref="A22:B22"/>
    <mergeCell ref="A15:B15"/>
    <mergeCell ref="A10:A13"/>
    <mergeCell ref="C11:C12"/>
    <mergeCell ref="D11:D12"/>
    <mergeCell ref="E11:E12"/>
    <mergeCell ref="A1:E1"/>
    <mergeCell ref="A2:E2"/>
    <mergeCell ref="A3:B3"/>
    <mergeCell ref="A4:B4"/>
    <mergeCell ref="A6:A9"/>
    <mergeCell ref="C7:C8"/>
    <mergeCell ref="D7:D8"/>
    <mergeCell ref="E7:E8"/>
  </mergeCells>
  <pageMargins left="0.25" right="0.25" top="0.25" bottom="0.5" header="0.3" footer="0.25"/>
  <pageSetup paperSize="5" scale="85" orientation="landscape" r:id="rId1"/>
  <headerFooter>
    <oddFooter>&amp;L&amp;"Times New Roman,Bold Italic"Prepared By: Locey and Cahill, LLC&amp;C&amp;"Times New Roman,Bold Italic"Page 5 (2-Tier Rx Plans)&amp;R&amp;"Times New Roman,Bold Italic"&amp;D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9"/>
  <sheetViews>
    <sheetView topLeftCell="A7" workbookViewId="0">
      <selection activeCell="F32" sqref="F32"/>
    </sheetView>
  </sheetViews>
  <sheetFormatPr defaultRowHeight="12.75" x14ac:dyDescent="0.2"/>
  <cols>
    <col min="1" max="1" width="28.140625" style="6" customWidth="1"/>
    <col min="2" max="2" width="24.7109375" style="6" customWidth="1"/>
    <col min="3" max="10" width="17.85546875" style="6" customWidth="1"/>
    <col min="11" max="11" width="16.7109375" style="6" customWidth="1"/>
    <col min="12" max="16384" width="9.140625" style="6"/>
  </cols>
  <sheetData>
    <row r="1" spans="1:12" ht="19.5" x14ac:dyDescent="0.2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</row>
    <row r="2" spans="1:12" ht="20.100000000000001" customHeight="1" x14ac:dyDescent="0.2">
      <c r="A2" s="227" t="s">
        <v>443</v>
      </c>
      <c r="B2" s="227"/>
      <c r="C2" s="227"/>
      <c r="D2" s="227"/>
      <c r="E2" s="227"/>
      <c r="F2" s="227"/>
      <c r="G2" s="227"/>
      <c r="H2" s="227"/>
      <c r="I2" s="227"/>
      <c r="J2" s="227"/>
    </row>
    <row r="3" spans="1:12" ht="20.100000000000001" customHeight="1" x14ac:dyDescent="0.2">
      <c r="A3" s="228" t="s">
        <v>262</v>
      </c>
      <c r="B3" s="228"/>
      <c r="C3" s="52" t="s">
        <v>39</v>
      </c>
      <c r="D3" s="60" t="s">
        <v>58</v>
      </c>
      <c r="E3" s="52" t="s">
        <v>40</v>
      </c>
      <c r="F3" s="53" t="s">
        <v>41</v>
      </c>
      <c r="G3" s="52" t="s">
        <v>42</v>
      </c>
      <c r="H3" s="53" t="s">
        <v>43</v>
      </c>
      <c r="I3" s="52" t="s">
        <v>44</v>
      </c>
      <c r="J3" s="53" t="s">
        <v>45</v>
      </c>
    </row>
    <row r="4" spans="1:12" ht="20.100000000000001" customHeight="1" x14ac:dyDescent="0.2">
      <c r="A4" s="228" t="s">
        <v>263</v>
      </c>
      <c r="B4" s="228"/>
      <c r="C4" s="52">
        <f>COUNTIF('Premium Rate Summary - Towns'!$P$6:$P$69,'2020 GTCMHIC 3-Tier Rx Plans'!C3)+COUNTIF('Premium Rate Summary - Cities'!$P$6:$P$33,'2020 GTCMHIC 3-Tier Rx Plans'!C3)+COUNTIF('Premium Rate Summary - Seneca'!$P$6:$P417,'2020 GTCMHIC 3-Tier Rx Plans'!C3)+COUNTIF('Premium Rate Summary - Villages'!$P$6:$P$26,'2020 GTCMHIC 3-Tier Rx Plans'!C3)</f>
        <v>6</v>
      </c>
      <c r="D4" s="53">
        <f>COUNTIF('Premium Rate Summary - Towns'!$P$6:$P$69,'2020 GTCMHIC 3-Tier Rx Plans'!D3)+COUNTIF('Premium Rate Summary - Cities'!$P$6:$P$33,'2020 GTCMHIC 3-Tier Rx Plans'!D3)+COUNTIF('Premium Rate Summary - Seneca'!$P$6:$P417,'2020 GTCMHIC 3-Tier Rx Plans'!D3)+COUNTIF('Premium Rate Summary - Villages'!$P$6:$P$26,'2020 GTCMHIC 3-Tier Rx Plans'!D3)</f>
        <v>6</v>
      </c>
      <c r="E4" s="55">
        <f>COUNTIF('Premium Rate Summary - Towns'!$P$6:$P$69,'2020 GTCMHIC 3-Tier Rx Plans'!E3)+COUNTIF('Premium Rate Summary - Cities'!$P$6:$P$33,'2020 GTCMHIC 3-Tier Rx Plans'!E3)+COUNTIF('Premium Rate Summary - Seneca'!$P$6:$P417,'2020 GTCMHIC 3-Tier Rx Plans'!E3)+COUNTIF('Premium Rate Summary - Villages'!$P$6:$P$26,'2020 GTCMHIC 3-Tier Rx Plans'!E3)</f>
        <v>9</v>
      </c>
      <c r="F4" s="53">
        <f>COUNTIF('Premium Rate Summary - Towns'!$P$6:$P$69,'2020 GTCMHIC 3-Tier Rx Plans'!F3)+COUNTIF('Premium Rate Summary - Cities'!$P$6:$P$33,'2020 GTCMHIC 3-Tier Rx Plans'!F3)+COUNTIF('Premium Rate Summary - Seneca'!$P$6:$P417,'2020 GTCMHIC 3-Tier Rx Plans'!F3)+COUNTIF('Premium Rate Summary - Villages'!$P$6:$P$26,'2020 GTCMHIC 3-Tier Rx Plans'!F3)</f>
        <v>2</v>
      </c>
      <c r="G4" s="55">
        <f>COUNTIF('Premium Rate Summary - Towns'!$P$6:$P$69,'2020 GTCMHIC 3-Tier Rx Plans'!G3)+COUNTIF('Premium Rate Summary - Cities'!$P$6:$P$33,'2020 GTCMHIC 3-Tier Rx Plans'!G3)+COUNTIF('Premium Rate Summary - Seneca'!$P$6:$P417,'2020 GTCMHIC 3-Tier Rx Plans'!G3)+COUNTIF('Premium Rate Summary - Villages'!$P$6:$P$26,'2020 GTCMHIC 3-Tier Rx Plans'!G3)</f>
        <v>11</v>
      </c>
      <c r="H4" s="56">
        <f>COUNTIF('Premium Rate Summary - Towns'!$P$6:$P$69,'2020 GTCMHIC 3-Tier Rx Plans'!H3)+COUNTIF('Premium Rate Summary - Cities'!$P$6:$P$33,'2020 GTCMHIC 3-Tier Rx Plans'!H3)+COUNTIF('Premium Rate Summary - Seneca'!$P$6:$P417,'2020 GTCMHIC 3-Tier Rx Plans'!H3)+COUNTIF('Premium Rate Summary - Villages'!$P$6:$P$26,'2020 GTCMHIC 3-Tier Rx Plans'!H3)</f>
        <v>2</v>
      </c>
      <c r="I4" s="52">
        <f>COUNTIF('Premium Rate Summary - Towns'!$P$6:$P$69,'2020 GTCMHIC 3-Tier Rx Plans'!I3)+COUNTIF('Premium Rate Summary - Cities'!$P$6:$P$33,'2020 GTCMHIC 3-Tier Rx Plans'!I3)+COUNTIF('Premium Rate Summary - Seneca'!$P$6:$P417,'2020 GTCMHIC 3-Tier Rx Plans'!I3)+COUNTIF('Premium Rate Summary - Villages'!$P$6:$P$26,'2020 GTCMHIC 3-Tier Rx Plans'!I3)</f>
        <v>0</v>
      </c>
      <c r="J4" s="53">
        <f>COUNTIF('Premium Rate Summary - Towns'!$P$6:$P$69,'2020 GTCMHIC 3-Tier Rx Plans'!J3)+COUNTIF('Premium Rate Summary - Cities'!$P$6:$P$33,'2020 GTCMHIC 3-Tier Rx Plans'!J3)+COUNTIF('Premium Rate Summary - Seneca'!$P$6:$P417,'2020 GTCMHIC 3-Tier Rx Plans'!J3)+COUNTIF('Premium Rate Summary - Villages'!$P$6:$P$26,'2020 GTCMHIC 3-Tier Rx Plans'!J3)</f>
        <v>6</v>
      </c>
    </row>
    <row r="5" spans="1:12" ht="20.100000000000001" customHeight="1" x14ac:dyDescent="0.2">
      <c r="A5" s="228" t="s">
        <v>286</v>
      </c>
      <c r="B5" s="228"/>
      <c r="C5" s="52">
        <f>COUNTIF('Premium Rate Summary - Tompkins'!$N$6:$N$82,'2020 GTCMHIC 3-Tier Rx Plans'!C3)</f>
        <v>4</v>
      </c>
      <c r="D5" s="53">
        <f>COUNTIF('Premium Rate Summary - Tompkins'!$N$6:$N$82,'2020 GTCMHIC 3-Tier Rx Plans'!D3)</f>
        <v>0</v>
      </c>
      <c r="E5" s="55">
        <f>COUNTIF('Premium Rate Summary - Tompkins'!$N$6:$N$82,'2020 GTCMHIC 3-Tier Rx Plans'!E3)</f>
        <v>0</v>
      </c>
      <c r="F5" s="53">
        <f>COUNTIF('Premium Rate Summary - Tompkins'!$N$6:$N$82,'2020 GTCMHIC 3-Tier Rx Plans'!F3)</f>
        <v>36</v>
      </c>
      <c r="G5" s="55">
        <f>COUNTIF('Premium Rate Summary - Tompkins'!$N$6:$N$82,'2020 GTCMHIC 3-Tier Rx Plans'!G3)</f>
        <v>0</v>
      </c>
      <c r="H5" s="53">
        <f>COUNTIF('Premium Rate Summary - Tompkins'!$N$6:$N$82,'2020 GTCMHIC 3-Tier Rx Plans'!H3)</f>
        <v>0</v>
      </c>
      <c r="I5" s="52">
        <f>COUNTIF('Premium Rate Summary - Tompkins'!$N$6:$N$82,'2020 GTCMHIC 3-Tier Rx Plans'!I3)</f>
        <v>2</v>
      </c>
      <c r="J5" s="53">
        <f>COUNTIF('Premium Rate Summary - Tompkins'!$N$6:$N$82,'2020 GTCMHIC 3-Tier Rx Plans'!J3)</f>
        <v>0</v>
      </c>
      <c r="L5" s="6">
        <f>SUM(C4:J5)</f>
        <v>84</v>
      </c>
    </row>
    <row r="6" spans="1:12" ht="20.100000000000001" customHeight="1" x14ac:dyDescent="0.2">
      <c r="A6" s="228" t="s">
        <v>3</v>
      </c>
      <c r="B6" s="57" t="s">
        <v>264</v>
      </c>
      <c r="C6" s="18">
        <v>5</v>
      </c>
      <c r="D6" s="58">
        <v>5</v>
      </c>
      <c r="E6" s="18">
        <v>5</v>
      </c>
      <c r="F6" s="58">
        <v>5</v>
      </c>
      <c r="G6" s="18">
        <v>10</v>
      </c>
      <c r="H6" s="58">
        <v>15</v>
      </c>
      <c r="I6" s="63">
        <v>0.2</v>
      </c>
      <c r="J6" s="64">
        <v>0.2</v>
      </c>
    </row>
    <row r="7" spans="1:12" ht="20.100000000000001" customHeight="1" x14ac:dyDescent="0.2">
      <c r="A7" s="228"/>
      <c r="B7" s="57" t="s">
        <v>265</v>
      </c>
      <c r="C7" s="18">
        <v>10</v>
      </c>
      <c r="D7" s="58">
        <v>15</v>
      </c>
      <c r="E7" s="18">
        <v>15</v>
      </c>
      <c r="F7" s="58">
        <v>20</v>
      </c>
      <c r="G7" s="18">
        <v>25</v>
      </c>
      <c r="H7" s="58">
        <v>30</v>
      </c>
      <c r="I7" s="63">
        <v>0.2</v>
      </c>
      <c r="J7" s="64">
        <v>0.3</v>
      </c>
    </row>
    <row r="8" spans="1:12" ht="20.100000000000001" customHeight="1" x14ac:dyDescent="0.2">
      <c r="A8" s="228"/>
      <c r="B8" s="57" t="s">
        <v>266</v>
      </c>
      <c r="C8" s="18">
        <v>25</v>
      </c>
      <c r="D8" s="58">
        <v>30</v>
      </c>
      <c r="E8" s="18">
        <v>30</v>
      </c>
      <c r="F8" s="58">
        <v>35</v>
      </c>
      <c r="G8" s="18">
        <v>40</v>
      </c>
      <c r="H8" s="58">
        <v>45</v>
      </c>
      <c r="I8" s="63">
        <v>0.4</v>
      </c>
      <c r="J8" s="64">
        <v>0.5</v>
      </c>
    </row>
    <row r="9" spans="1:12" ht="20.100000000000001" customHeight="1" x14ac:dyDescent="0.2">
      <c r="A9" s="228"/>
      <c r="B9" s="57" t="s">
        <v>267</v>
      </c>
      <c r="C9" s="54">
        <v>30</v>
      </c>
      <c r="D9" s="59">
        <v>30</v>
      </c>
      <c r="E9" s="54">
        <v>30</v>
      </c>
      <c r="F9" s="59">
        <v>30</v>
      </c>
      <c r="G9" s="54">
        <v>30</v>
      </c>
      <c r="H9" s="59">
        <v>30</v>
      </c>
      <c r="I9" s="54">
        <v>30</v>
      </c>
      <c r="J9" s="59">
        <v>30</v>
      </c>
    </row>
    <row r="10" spans="1:12" ht="20.100000000000001" customHeight="1" x14ac:dyDescent="0.2">
      <c r="A10" s="228" t="s">
        <v>4</v>
      </c>
      <c r="B10" s="57" t="s">
        <v>264</v>
      </c>
      <c r="C10" s="18">
        <v>10</v>
      </c>
      <c r="D10" s="58">
        <v>5</v>
      </c>
      <c r="E10" s="18">
        <v>10</v>
      </c>
      <c r="F10" s="58">
        <v>10</v>
      </c>
      <c r="G10" s="18">
        <v>20</v>
      </c>
      <c r="H10" s="58">
        <v>30</v>
      </c>
      <c r="I10" s="63">
        <v>0.15</v>
      </c>
      <c r="J10" s="64">
        <v>0.2</v>
      </c>
    </row>
    <row r="11" spans="1:12" ht="20.100000000000001" customHeight="1" x14ac:dyDescent="0.2">
      <c r="A11" s="228"/>
      <c r="B11" s="57" t="s">
        <v>265</v>
      </c>
      <c r="C11" s="18">
        <v>20</v>
      </c>
      <c r="D11" s="58">
        <v>15</v>
      </c>
      <c r="E11" s="18">
        <v>30</v>
      </c>
      <c r="F11" s="58">
        <v>40</v>
      </c>
      <c r="G11" s="18">
        <v>50</v>
      </c>
      <c r="H11" s="58">
        <v>60</v>
      </c>
      <c r="I11" s="63">
        <v>0.15</v>
      </c>
      <c r="J11" s="64">
        <v>0.3</v>
      </c>
    </row>
    <row r="12" spans="1:12" ht="20.100000000000001" customHeight="1" x14ac:dyDescent="0.2">
      <c r="A12" s="228"/>
      <c r="B12" s="57" t="s">
        <v>266</v>
      </c>
      <c r="C12" s="18">
        <v>50</v>
      </c>
      <c r="D12" s="58">
        <v>30</v>
      </c>
      <c r="E12" s="18">
        <v>60</v>
      </c>
      <c r="F12" s="58">
        <v>70</v>
      </c>
      <c r="G12" s="18">
        <v>80</v>
      </c>
      <c r="H12" s="58">
        <v>90</v>
      </c>
      <c r="I12" s="63">
        <v>0.4</v>
      </c>
      <c r="J12" s="64">
        <v>0.5</v>
      </c>
    </row>
    <row r="13" spans="1:12" ht="20.100000000000001" customHeight="1" x14ac:dyDescent="0.2">
      <c r="A13" s="228"/>
      <c r="B13" s="57" t="s">
        <v>267</v>
      </c>
      <c r="C13" s="54">
        <v>90</v>
      </c>
      <c r="D13" s="59">
        <v>90</v>
      </c>
      <c r="E13" s="54">
        <v>90</v>
      </c>
      <c r="F13" s="59">
        <v>90</v>
      </c>
      <c r="G13" s="54">
        <v>90</v>
      </c>
      <c r="H13" s="59">
        <v>90</v>
      </c>
      <c r="I13" s="54">
        <v>90</v>
      </c>
      <c r="J13" s="59">
        <v>90</v>
      </c>
    </row>
    <row r="14" spans="1:12" ht="20.100000000000001" customHeight="1" x14ac:dyDescent="0.2">
      <c r="A14" s="57" t="s">
        <v>268</v>
      </c>
      <c r="B14" s="57"/>
      <c r="C14" s="54" t="s">
        <v>72</v>
      </c>
      <c r="D14" s="59" t="s">
        <v>72</v>
      </c>
      <c r="E14" s="54" t="s">
        <v>72</v>
      </c>
      <c r="F14" s="59" t="s">
        <v>72</v>
      </c>
      <c r="G14" s="54" t="s">
        <v>72</v>
      </c>
      <c r="H14" s="59" t="s">
        <v>72</v>
      </c>
      <c r="I14" s="54" t="s">
        <v>72</v>
      </c>
      <c r="J14" s="59" t="s">
        <v>72</v>
      </c>
    </row>
    <row r="15" spans="1:12" ht="20.100000000000001" customHeight="1" x14ac:dyDescent="0.2">
      <c r="A15" s="232" t="s">
        <v>269</v>
      </c>
      <c r="B15" s="233"/>
      <c r="C15" s="54" t="s">
        <v>270</v>
      </c>
      <c r="D15" s="59" t="s">
        <v>270</v>
      </c>
      <c r="E15" s="54" t="s">
        <v>270</v>
      </c>
      <c r="F15" s="59" t="s">
        <v>270</v>
      </c>
      <c r="G15" s="54" t="s">
        <v>270</v>
      </c>
      <c r="H15" s="59" t="s">
        <v>270</v>
      </c>
      <c r="I15" s="54" t="s">
        <v>270</v>
      </c>
      <c r="J15" s="59" t="s">
        <v>270</v>
      </c>
    </row>
    <row r="16" spans="1:12" ht="20.100000000000001" customHeight="1" x14ac:dyDescent="0.2">
      <c r="A16" s="234" t="s">
        <v>271</v>
      </c>
      <c r="B16" s="57" t="s">
        <v>272</v>
      </c>
      <c r="C16" s="76" t="s">
        <v>274</v>
      </c>
      <c r="D16" s="59" t="s">
        <v>274</v>
      </c>
      <c r="E16" s="76" t="s">
        <v>274</v>
      </c>
      <c r="F16" s="59" t="s">
        <v>274</v>
      </c>
      <c r="G16" s="76" t="s">
        <v>274</v>
      </c>
      <c r="H16" s="59" t="s">
        <v>274</v>
      </c>
      <c r="I16" s="76" t="s">
        <v>274</v>
      </c>
      <c r="J16" s="59" t="s">
        <v>274</v>
      </c>
    </row>
    <row r="17" spans="1:10" ht="20.100000000000001" customHeight="1" x14ac:dyDescent="0.2">
      <c r="A17" s="234"/>
      <c r="B17" s="57" t="s">
        <v>275</v>
      </c>
      <c r="C17" s="54" t="s">
        <v>274</v>
      </c>
      <c r="D17" s="59" t="s">
        <v>274</v>
      </c>
      <c r="E17" s="54" t="s">
        <v>274</v>
      </c>
      <c r="F17" s="59" t="s">
        <v>274</v>
      </c>
      <c r="G17" s="54" t="s">
        <v>274</v>
      </c>
      <c r="H17" s="59" t="s">
        <v>274</v>
      </c>
      <c r="I17" s="54" t="s">
        <v>274</v>
      </c>
      <c r="J17" s="59" t="s">
        <v>274</v>
      </c>
    </row>
    <row r="18" spans="1:10" ht="20.100000000000001" customHeight="1" x14ac:dyDescent="0.2">
      <c r="A18" s="240" t="s">
        <v>276</v>
      </c>
      <c r="B18" s="241"/>
      <c r="C18" s="54" t="s">
        <v>277</v>
      </c>
      <c r="D18" s="59" t="s">
        <v>277</v>
      </c>
      <c r="E18" s="54" t="s">
        <v>277</v>
      </c>
      <c r="F18" s="59" t="s">
        <v>277</v>
      </c>
      <c r="G18" s="54" t="s">
        <v>277</v>
      </c>
      <c r="H18" s="59" t="s">
        <v>277</v>
      </c>
      <c r="I18" s="54" t="s">
        <v>277</v>
      </c>
      <c r="J18" s="59" t="s">
        <v>277</v>
      </c>
    </row>
    <row r="19" spans="1:10" ht="20.100000000000001" customHeight="1" x14ac:dyDescent="0.2">
      <c r="A19" s="240" t="s">
        <v>278</v>
      </c>
      <c r="B19" s="241"/>
      <c r="C19" s="54" t="s">
        <v>277</v>
      </c>
      <c r="D19" s="59" t="s">
        <v>277</v>
      </c>
      <c r="E19" s="54" t="s">
        <v>277</v>
      </c>
      <c r="F19" s="59" t="s">
        <v>277</v>
      </c>
      <c r="G19" s="54" t="s">
        <v>277</v>
      </c>
      <c r="H19" s="59" t="s">
        <v>277</v>
      </c>
      <c r="I19" s="54" t="s">
        <v>277</v>
      </c>
      <c r="J19" s="59" t="s">
        <v>277</v>
      </c>
    </row>
    <row r="20" spans="1:10" ht="30" customHeight="1" x14ac:dyDescent="0.2">
      <c r="A20" s="242" t="s">
        <v>279</v>
      </c>
      <c r="B20" s="243"/>
      <c r="C20" s="54" t="s">
        <v>277</v>
      </c>
      <c r="D20" s="59" t="s">
        <v>277</v>
      </c>
      <c r="E20" s="54" t="s">
        <v>277</v>
      </c>
      <c r="F20" s="59" t="s">
        <v>277</v>
      </c>
      <c r="G20" s="54" t="s">
        <v>277</v>
      </c>
      <c r="H20" s="59" t="s">
        <v>277</v>
      </c>
      <c r="I20" s="54" t="s">
        <v>277</v>
      </c>
      <c r="J20" s="59" t="s">
        <v>277</v>
      </c>
    </row>
    <row r="21" spans="1:10" ht="20.100000000000001" customHeight="1" x14ac:dyDescent="0.2">
      <c r="A21" s="232" t="s">
        <v>280</v>
      </c>
      <c r="B21" s="233"/>
      <c r="C21" s="54" t="s">
        <v>277</v>
      </c>
      <c r="D21" s="59" t="s">
        <v>277</v>
      </c>
      <c r="E21" s="54" t="s">
        <v>277</v>
      </c>
      <c r="F21" s="59" t="s">
        <v>277</v>
      </c>
      <c r="G21" s="54" t="s">
        <v>277</v>
      </c>
      <c r="H21" s="59" t="s">
        <v>277</v>
      </c>
      <c r="I21" s="54" t="s">
        <v>277</v>
      </c>
      <c r="J21" s="59" t="s">
        <v>277</v>
      </c>
    </row>
    <row r="22" spans="1:10" ht="20.100000000000001" customHeight="1" x14ac:dyDescent="0.2">
      <c r="A22" s="232" t="s">
        <v>281</v>
      </c>
      <c r="B22" s="233"/>
      <c r="C22" s="54" t="s">
        <v>277</v>
      </c>
      <c r="D22" s="59" t="s">
        <v>277</v>
      </c>
      <c r="E22" s="54" t="s">
        <v>277</v>
      </c>
      <c r="F22" s="59" t="s">
        <v>277</v>
      </c>
      <c r="G22" s="54" t="s">
        <v>277</v>
      </c>
      <c r="H22" s="59" t="s">
        <v>277</v>
      </c>
      <c r="I22" s="54" t="s">
        <v>277</v>
      </c>
      <c r="J22" s="59" t="s">
        <v>277</v>
      </c>
    </row>
    <row r="23" spans="1:10" ht="20.100000000000001" customHeight="1" x14ac:dyDescent="0.2">
      <c r="A23" s="232" t="s">
        <v>282</v>
      </c>
      <c r="B23" s="233"/>
      <c r="C23" s="54" t="s">
        <v>277</v>
      </c>
      <c r="D23" s="59" t="s">
        <v>277</v>
      </c>
      <c r="E23" s="54" t="s">
        <v>277</v>
      </c>
      <c r="F23" s="59" t="s">
        <v>277</v>
      </c>
      <c r="G23" s="54" t="s">
        <v>277</v>
      </c>
      <c r="H23" s="59" t="s">
        <v>277</v>
      </c>
      <c r="I23" s="54" t="s">
        <v>277</v>
      </c>
      <c r="J23" s="59" t="s">
        <v>277</v>
      </c>
    </row>
    <row r="24" spans="1:10" ht="20.100000000000001" customHeight="1" x14ac:dyDescent="0.2">
      <c r="A24" s="232" t="s">
        <v>283</v>
      </c>
      <c r="B24" s="233"/>
      <c r="C24" s="54" t="s">
        <v>277</v>
      </c>
      <c r="D24" s="59" t="s">
        <v>277</v>
      </c>
      <c r="E24" s="54" t="s">
        <v>277</v>
      </c>
      <c r="F24" s="59" t="s">
        <v>277</v>
      </c>
      <c r="G24" s="54" t="s">
        <v>277</v>
      </c>
      <c r="H24" s="59" t="s">
        <v>277</v>
      </c>
      <c r="I24" s="54" t="s">
        <v>277</v>
      </c>
      <c r="J24" s="59" t="s">
        <v>277</v>
      </c>
    </row>
    <row r="25" spans="1:10" ht="20.100000000000001" customHeight="1" x14ac:dyDescent="0.2">
      <c r="A25" s="232" t="s">
        <v>284</v>
      </c>
      <c r="B25" s="233"/>
      <c r="C25" s="54" t="s">
        <v>277</v>
      </c>
      <c r="D25" s="59" t="s">
        <v>277</v>
      </c>
      <c r="E25" s="54" t="s">
        <v>277</v>
      </c>
      <c r="F25" s="59" t="s">
        <v>277</v>
      </c>
      <c r="G25" s="54" t="s">
        <v>277</v>
      </c>
      <c r="H25" s="59" t="s">
        <v>277</v>
      </c>
      <c r="I25" s="54" t="s">
        <v>277</v>
      </c>
      <c r="J25" s="59" t="s">
        <v>277</v>
      </c>
    </row>
    <row r="26" spans="1:10" ht="20.100000000000001" customHeight="1" x14ac:dyDescent="0.2">
      <c r="A26" s="234" t="s">
        <v>285</v>
      </c>
      <c r="B26" s="57" t="s">
        <v>1</v>
      </c>
      <c r="C26" s="18">
        <v>1000</v>
      </c>
      <c r="D26" s="58">
        <v>1000</v>
      </c>
      <c r="E26" s="18">
        <v>1000</v>
      </c>
      <c r="F26" s="58">
        <v>2000</v>
      </c>
      <c r="G26" s="18">
        <v>2000</v>
      </c>
      <c r="H26" s="58">
        <v>2000</v>
      </c>
      <c r="I26" s="18">
        <v>2000</v>
      </c>
      <c r="J26" s="58">
        <v>2000</v>
      </c>
    </row>
    <row r="27" spans="1:10" ht="20.100000000000001" customHeight="1" thickBot="1" x14ac:dyDescent="0.25">
      <c r="A27" s="235"/>
      <c r="B27" s="97" t="s">
        <v>2</v>
      </c>
      <c r="C27" s="98">
        <v>3000</v>
      </c>
      <c r="D27" s="99">
        <v>3000</v>
      </c>
      <c r="E27" s="98">
        <v>3000</v>
      </c>
      <c r="F27" s="99">
        <v>6000</v>
      </c>
      <c r="G27" s="98">
        <v>6000</v>
      </c>
      <c r="H27" s="99">
        <v>6000</v>
      </c>
      <c r="I27" s="98">
        <v>6000</v>
      </c>
      <c r="J27" s="99">
        <v>6000</v>
      </c>
    </row>
    <row r="28" spans="1:10" ht="20.100000000000001" customHeight="1" x14ac:dyDescent="0.2">
      <c r="A28" s="238" t="s">
        <v>314</v>
      </c>
      <c r="B28" s="112" t="s">
        <v>1</v>
      </c>
      <c r="C28" s="113">
        <v>264.55</v>
      </c>
      <c r="D28" s="114">
        <v>265.98</v>
      </c>
      <c r="E28" s="113">
        <v>234.38</v>
      </c>
      <c r="F28" s="114">
        <v>185.99</v>
      </c>
      <c r="G28" s="113">
        <v>157.41</v>
      </c>
      <c r="H28" s="114">
        <v>107.47</v>
      </c>
      <c r="I28" s="113">
        <v>117.42</v>
      </c>
      <c r="J28" s="115">
        <v>106.58</v>
      </c>
    </row>
    <row r="29" spans="1:10" ht="20.100000000000001" customHeight="1" thickBot="1" x14ac:dyDescent="0.25">
      <c r="A29" s="239"/>
      <c r="B29" s="116" t="s">
        <v>2</v>
      </c>
      <c r="C29" s="117">
        <v>573.39</v>
      </c>
      <c r="D29" s="118">
        <v>575.69000000000005</v>
      </c>
      <c r="E29" s="117">
        <v>508.01</v>
      </c>
      <c r="F29" s="118">
        <v>403.17</v>
      </c>
      <c r="G29" s="117">
        <v>341.19</v>
      </c>
      <c r="H29" s="118">
        <v>232.92</v>
      </c>
      <c r="I29" s="117">
        <v>254.53</v>
      </c>
      <c r="J29" s="119">
        <v>230.98</v>
      </c>
    </row>
    <row r="30" spans="1:10" ht="20.100000000000001" customHeight="1" x14ac:dyDescent="0.2">
      <c r="A30" s="238" t="s">
        <v>438</v>
      </c>
      <c r="B30" s="112" t="s">
        <v>1</v>
      </c>
      <c r="C30" s="120">
        <f>ROUND(+'2020 GTCMHIC 3-Tier Rx Plans'!C28*(1+'2020 GTMHIC PPO Plans'!$B$27),2)</f>
        <v>277.77999999999997</v>
      </c>
      <c r="D30" s="114">
        <f>ROUND(+'2020 GTCMHIC 3-Tier Rx Plans'!D28*(1+'2020 GTMHIC PPO Plans'!$B$27),2)</f>
        <v>279.27999999999997</v>
      </c>
      <c r="E30" s="120">
        <f>ROUND(+'2020 GTCMHIC 3-Tier Rx Plans'!E28*(1+'2020 GTMHIC PPO Plans'!$B$27),2)</f>
        <v>246.1</v>
      </c>
      <c r="F30" s="114">
        <f>ROUND(+'2020 GTCMHIC 3-Tier Rx Plans'!F28*(1+'2020 GTMHIC PPO Plans'!$B$27),2)</f>
        <v>195.29</v>
      </c>
      <c r="G30" s="120">
        <f>ROUND(+'2020 GTCMHIC 3-Tier Rx Plans'!G28*(1+'2020 GTMHIC PPO Plans'!$B$27),2)</f>
        <v>165.28</v>
      </c>
      <c r="H30" s="114">
        <f>ROUND(+'2020 GTCMHIC 3-Tier Rx Plans'!H28*(1+'2020 GTMHIC PPO Plans'!$B$27),2)</f>
        <v>112.84</v>
      </c>
      <c r="I30" s="120">
        <f>ROUND(+'2020 GTCMHIC 3-Tier Rx Plans'!I28*(1+'2020 GTMHIC PPO Plans'!$B$27),2)</f>
        <v>123.29</v>
      </c>
      <c r="J30" s="115">
        <f>ROUND(+'2020 GTCMHIC 3-Tier Rx Plans'!J28*(1+'2020 GTMHIC PPO Plans'!$B$27),2)</f>
        <v>111.91</v>
      </c>
    </row>
    <row r="31" spans="1:10" ht="20.100000000000001" customHeight="1" thickBot="1" x14ac:dyDescent="0.25">
      <c r="A31" s="239"/>
      <c r="B31" s="116" t="s">
        <v>2</v>
      </c>
      <c r="C31" s="121">
        <f>ROUND(+'2020 GTCMHIC 3-Tier Rx Plans'!C29*(1+'2020 GTMHIC PPO Plans'!$B$27),2)</f>
        <v>602.05999999999995</v>
      </c>
      <c r="D31" s="118">
        <f>ROUND(+'2020 GTCMHIC 3-Tier Rx Plans'!D29*(1+'2020 GTMHIC PPO Plans'!$B$27),2)</f>
        <v>604.47</v>
      </c>
      <c r="E31" s="121">
        <f>ROUND(+'2020 GTCMHIC 3-Tier Rx Plans'!E29*(1+'2020 GTMHIC PPO Plans'!$B$27),2)</f>
        <v>533.41</v>
      </c>
      <c r="F31" s="118">
        <f>ROUND(+'2020 GTCMHIC 3-Tier Rx Plans'!F29*(1+'2020 GTMHIC PPO Plans'!$B$27),2)</f>
        <v>423.33</v>
      </c>
      <c r="G31" s="121">
        <f>ROUND(+'2020 GTCMHIC 3-Tier Rx Plans'!G29*(1+'2020 GTMHIC PPO Plans'!$B$27),2)</f>
        <v>358.25</v>
      </c>
      <c r="H31" s="118">
        <f>ROUND(+'2020 GTCMHIC 3-Tier Rx Plans'!H29*(1+'2020 GTMHIC PPO Plans'!$B$27),2)</f>
        <v>244.57</v>
      </c>
      <c r="I31" s="121">
        <f>ROUND(+'2020 GTCMHIC 3-Tier Rx Plans'!I29*(1+'2020 GTMHIC PPO Plans'!$B$27),2)</f>
        <v>267.26</v>
      </c>
      <c r="J31" s="119">
        <f>ROUND(+'2020 GTCMHIC 3-Tier Rx Plans'!J29*(1+'2020 GTMHIC PPO Plans'!$B$27),2)</f>
        <v>242.53</v>
      </c>
    </row>
    <row r="32" spans="1:10" ht="20.100000000000001" customHeight="1" x14ac:dyDescent="0.2">
      <c r="C32" s="19"/>
      <c r="D32" s="19"/>
      <c r="E32" s="19"/>
      <c r="F32" s="19"/>
      <c r="G32" s="19"/>
      <c r="H32" s="19"/>
      <c r="I32" s="19"/>
      <c r="J32" s="19"/>
    </row>
    <row r="33" spans="1:5" ht="20.100000000000001" customHeight="1" x14ac:dyDescent="0.2">
      <c r="A33" s="231" t="s">
        <v>287</v>
      </c>
      <c r="B33" s="231"/>
      <c r="C33" s="65"/>
      <c r="D33" s="65"/>
      <c r="E33" s="65"/>
    </row>
    <row r="34" spans="1:5" ht="20.100000000000001" customHeight="1" x14ac:dyDescent="0.2"/>
    <row r="35" spans="1:5" ht="20.100000000000001" customHeight="1" x14ac:dyDescent="0.2"/>
    <row r="36" spans="1:5" ht="20.100000000000001" customHeight="1" x14ac:dyDescent="0.2"/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</sheetData>
  <mergeCells count="21">
    <mergeCell ref="A28:A29"/>
    <mergeCell ref="A30:A31"/>
    <mergeCell ref="A33:B33"/>
    <mergeCell ref="A21:B21"/>
    <mergeCell ref="A22:B22"/>
    <mergeCell ref="A23:B23"/>
    <mergeCell ref="A24:B24"/>
    <mergeCell ref="A25:B25"/>
    <mergeCell ref="A26:A27"/>
    <mergeCell ref="A20:B20"/>
    <mergeCell ref="A1:J1"/>
    <mergeCell ref="A2:J2"/>
    <mergeCell ref="A3:B3"/>
    <mergeCell ref="A4:B4"/>
    <mergeCell ref="A5:B5"/>
    <mergeCell ref="A6:A9"/>
    <mergeCell ref="A10:A13"/>
    <mergeCell ref="A15:B15"/>
    <mergeCell ref="A16:A17"/>
    <mergeCell ref="A18:B18"/>
    <mergeCell ref="A19:B19"/>
  </mergeCells>
  <pageMargins left="0.25" right="0.25" top="0.25" bottom="0.5" header="0.3" footer="0.25"/>
  <pageSetup paperSize="5" scale="84" orientation="landscape" horizontalDpi="1200" verticalDpi="1200" r:id="rId1"/>
  <headerFooter>
    <oddFooter>&amp;L&amp;"Times New Roman,Bold Italic"Prepared By: Locey and Cahill, LLC&amp;C&amp;"Times New Roman,Bold Italic"Page 6 (3-Tier Rx Plans)&amp;R&amp;"Times New Roman,Bold Italic"&amp;D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6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1" sqref="G11"/>
    </sheetView>
  </sheetViews>
  <sheetFormatPr defaultRowHeight="12.75" x14ac:dyDescent="0.2"/>
  <cols>
    <col min="1" max="1" width="26.7109375" style="6" customWidth="1"/>
    <col min="2" max="2" width="20.7109375" style="6" customWidth="1"/>
    <col min="3" max="10" width="16.7109375" style="6" customWidth="1"/>
    <col min="11" max="11" width="9.140625" style="6"/>
    <col min="12" max="14" width="14.7109375" style="6" customWidth="1"/>
    <col min="15" max="16384" width="9.140625" style="6"/>
  </cols>
  <sheetData>
    <row r="1" spans="1:12" ht="39.950000000000003" customHeight="1" x14ac:dyDescent="0.2">
      <c r="A1" s="205" t="s">
        <v>451</v>
      </c>
      <c r="B1" s="206"/>
      <c r="C1" s="206"/>
      <c r="D1" s="206"/>
      <c r="E1" s="206"/>
      <c r="F1" s="206"/>
      <c r="G1" s="206"/>
      <c r="H1" s="206"/>
      <c r="I1" s="206"/>
      <c r="J1" s="207"/>
    </row>
    <row r="2" spans="1:12" ht="20.100000000000001" customHeight="1" x14ac:dyDescent="0.2">
      <c r="A2" s="208" t="s">
        <v>289</v>
      </c>
      <c r="B2" s="209"/>
      <c r="C2" s="244" t="s">
        <v>238</v>
      </c>
      <c r="D2" s="244"/>
      <c r="E2" s="245" t="s">
        <v>239</v>
      </c>
      <c r="F2" s="246"/>
      <c r="G2" s="247" t="s">
        <v>240</v>
      </c>
      <c r="H2" s="248"/>
      <c r="I2" s="249" t="s">
        <v>241</v>
      </c>
      <c r="J2" s="250"/>
    </row>
    <row r="3" spans="1:12" ht="20.100000000000001" customHeight="1" x14ac:dyDescent="0.2">
      <c r="A3" s="210"/>
      <c r="B3" s="211"/>
      <c r="C3" s="27" t="s">
        <v>290</v>
      </c>
      <c r="D3" s="27" t="s">
        <v>291</v>
      </c>
      <c r="E3" s="66" t="s">
        <v>290</v>
      </c>
      <c r="F3" s="66" t="s">
        <v>291</v>
      </c>
      <c r="G3" s="27" t="s">
        <v>290</v>
      </c>
      <c r="H3" s="27" t="s">
        <v>291</v>
      </c>
      <c r="I3" s="66" t="s">
        <v>290</v>
      </c>
      <c r="J3" s="66" t="s">
        <v>291</v>
      </c>
    </row>
    <row r="4" spans="1:12" ht="20.100000000000001" customHeight="1" x14ac:dyDescent="0.2">
      <c r="A4" s="253" t="s">
        <v>263</v>
      </c>
      <c r="B4" s="253"/>
      <c r="C4" s="252">
        <f>COUNTIF('Premium Rate Summary - Towns'!$W$6:$W$69,"ACA-P")+COUNTIF('Premium Rate Summary - Cities'!$W$6:$W$33,"ACA-P")+COUNTIF('Premium Rate Summary - Seneca'!$W$6:$W$17,"ACA-P")+COUNTIF('Premium Rate Summary - Villages'!$W$6:$W$26,"ACA-P")</f>
        <v>46</v>
      </c>
      <c r="D4" s="252"/>
      <c r="E4" s="251">
        <f>COUNTIF('Premium Rate Summary - Towns'!$W$6:$W$69,"ACA-G")+COUNTIF('Premium Rate Summary - Cities'!$W$6:$W$33,"ACA-G")+COUNTIF('Premium Rate Summary - Seneca'!$W$6:$W$17,"ACA-G")+COUNTIF('Premium Rate Summary - Villages'!$W$6:$W$26,"ACA-G")</f>
        <v>10</v>
      </c>
      <c r="F4" s="251"/>
      <c r="G4" s="252">
        <f>COUNTIF('Premium Rate Summary - Towns'!$W$6:$W$69,"ACA-S")+COUNTIF('Premium Rate Summary - Cities'!$W$6:$W$33,"ACA-S")+COUNTIF('Premium Rate Summary - Seneca'!$W$6:$W$17,"ACA-S")+COUNTIF('Premium Rate Summary - Villages'!$W$6:$W$26,"ACA-S")</f>
        <v>8</v>
      </c>
      <c r="H4" s="252"/>
      <c r="I4" s="251">
        <f>COUNTIF('Premium Rate Summary - Towns'!$W$6:$W$69,"ACA-B")+COUNTIF('Premium Rate Summary - Cities'!$W$6:$W$33,"ACA-B")+COUNTIF('Premium Rate Summary - Seneca'!$W$6:$W$17,"ACA-B")+COUNTIF('Premium Rate Summary - Villages'!$W$6:$W$26,"ACA-B")</f>
        <v>4</v>
      </c>
      <c r="J4" s="251"/>
    </row>
    <row r="5" spans="1:12" ht="20.100000000000001" customHeight="1" x14ac:dyDescent="0.2">
      <c r="A5" s="253" t="s">
        <v>286</v>
      </c>
      <c r="B5" s="253"/>
      <c r="C5" s="252">
        <f>COUNTIF('Premium Rate Summary - Tompkins'!$U$6:$U$82,"ACA-P")</f>
        <v>17</v>
      </c>
      <c r="D5" s="252"/>
      <c r="E5" s="251">
        <f>COUNTIF('Premium Rate Summary - Tompkins'!$U$6:$U$82,"ACA-G")</f>
        <v>6</v>
      </c>
      <c r="F5" s="251"/>
      <c r="G5" s="252">
        <f>COUNTIF('Premium Rate Summary - Tompkins'!$U$6:$U$82,"ACA-S")</f>
        <v>6</v>
      </c>
      <c r="H5" s="252"/>
      <c r="I5" s="251">
        <f>COUNTIF('Premium Rate Summary - Tompkins'!$U$6:$U$82,"ACA-B")</f>
        <v>6</v>
      </c>
      <c r="J5" s="251"/>
      <c r="L5" s="6">
        <f>SUM(C4:J5)</f>
        <v>103</v>
      </c>
    </row>
    <row r="6" spans="1:12" ht="20.100000000000001" customHeight="1" x14ac:dyDescent="0.2">
      <c r="A6" s="214" t="s">
        <v>292</v>
      </c>
      <c r="B6" s="67" t="s">
        <v>1</v>
      </c>
      <c r="C6" s="8" t="s">
        <v>23</v>
      </c>
      <c r="D6" s="8">
        <v>500</v>
      </c>
      <c r="E6" s="62">
        <v>1400</v>
      </c>
      <c r="F6" s="62">
        <v>2800</v>
      </c>
      <c r="G6" s="140">
        <v>2200</v>
      </c>
      <c r="H6" s="140">
        <v>3600</v>
      </c>
      <c r="I6" s="62">
        <v>6550</v>
      </c>
      <c r="J6" s="62">
        <v>13100</v>
      </c>
    </row>
    <row r="7" spans="1:12" ht="20.100000000000001" customHeight="1" x14ac:dyDescent="0.2">
      <c r="A7" s="214"/>
      <c r="B7" s="67" t="s">
        <v>2</v>
      </c>
      <c r="C7" s="8" t="s">
        <v>23</v>
      </c>
      <c r="D7" s="8">
        <v>1500</v>
      </c>
      <c r="E7" s="62">
        <v>2800</v>
      </c>
      <c r="F7" s="62">
        <v>5600</v>
      </c>
      <c r="G7" s="140">
        <v>4400</v>
      </c>
      <c r="H7" s="140">
        <v>7200</v>
      </c>
      <c r="I7" s="62">
        <v>13100</v>
      </c>
      <c r="J7" s="62">
        <v>26200</v>
      </c>
    </row>
    <row r="8" spans="1:12" ht="20.100000000000001" customHeight="1" x14ac:dyDescent="0.2">
      <c r="A8" s="214" t="s">
        <v>293</v>
      </c>
      <c r="B8" s="67" t="s">
        <v>1</v>
      </c>
      <c r="C8" s="8">
        <v>2000</v>
      </c>
      <c r="D8" s="8">
        <v>4000</v>
      </c>
      <c r="E8" s="62">
        <v>3000</v>
      </c>
      <c r="F8" s="62">
        <v>6000</v>
      </c>
      <c r="G8" s="140">
        <v>6000</v>
      </c>
      <c r="H8" s="140">
        <v>12000</v>
      </c>
      <c r="I8" s="62">
        <v>6550</v>
      </c>
      <c r="J8" s="62">
        <v>13100</v>
      </c>
    </row>
    <row r="9" spans="1:12" ht="20.100000000000001" customHeight="1" x14ac:dyDescent="0.2">
      <c r="A9" s="214"/>
      <c r="B9" s="67" t="s">
        <v>2</v>
      </c>
      <c r="C9" s="140">
        <v>6000</v>
      </c>
      <c r="D9" s="140">
        <v>12000</v>
      </c>
      <c r="E9" s="62">
        <v>6000</v>
      </c>
      <c r="F9" s="62">
        <v>12000</v>
      </c>
      <c r="G9" s="140">
        <v>12000</v>
      </c>
      <c r="H9" s="140">
        <v>24000</v>
      </c>
      <c r="I9" s="62">
        <v>13100</v>
      </c>
      <c r="J9" s="62">
        <v>26200</v>
      </c>
    </row>
    <row r="10" spans="1:12" ht="30" customHeight="1" x14ac:dyDescent="0.2">
      <c r="A10" s="201" t="s">
        <v>294</v>
      </c>
      <c r="B10" s="202"/>
      <c r="C10" s="75">
        <v>250</v>
      </c>
      <c r="D10" s="80" t="s">
        <v>295</v>
      </c>
      <c r="E10" s="69" t="s">
        <v>295</v>
      </c>
      <c r="F10" s="69" t="s">
        <v>296</v>
      </c>
      <c r="G10" s="80" t="s">
        <v>297</v>
      </c>
      <c r="H10" s="80" t="s">
        <v>298</v>
      </c>
      <c r="I10" s="69" t="s">
        <v>299</v>
      </c>
      <c r="J10" s="69" t="s">
        <v>299</v>
      </c>
    </row>
    <row r="11" spans="1:12" ht="40.5" customHeight="1" x14ac:dyDescent="0.2">
      <c r="A11" s="67" t="s">
        <v>300</v>
      </c>
      <c r="B11" s="67"/>
      <c r="C11" s="75">
        <v>150</v>
      </c>
      <c r="D11" s="80">
        <v>150</v>
      </c>
      <c r="E11" s="69" t="s">
        <v>295</v>
      </c>
      <c r="F11" s="69" t="s">
        <v>452</v>
      </c>
      <c r="G11" s="80" t="s">
        <v>297</v>
      </c>
      <c r="H11" s="80" t="s">
        <v>329</v>
      </c>
      <c r="I11" s="69" t="s">
        <v>299</v>
      </c>
      <c r="J11" s="69" t="s">
        <v>330</v>
      </c>
    </row>
    <row r="12" spans="1:12" ht="30" customHeight="1" x14ac:dyDescent="0.2">
      <c r="A12" s="198" t="s">
        <v>301</v>
      </c>
      <c r="B12" s="67" t="s">
        <v>302</v>
      </c>
      <c r="C12" s="75">
        <v>15</v>
      </c>
      <c r="D12" s="80" t="s">
        <v>295</v>
      </c>
      <c r="E12" s="69" t="s">
        <v>295</v>
      </c>
      <c r="F12" s="69" t="s">
        <v>296</v>
      </c>
      <c r="G12" s="80" t="s">
        <v>297</v>
      </c>
      <c r="H12" s="80" t="s">
        <v>298</v>
      </c>
      <c r="I12" s="69" t="s">
        <v>299</v>
      </c>
      <c r="J12" s="69" t="s">
        <v>299</v>
      </c>
    </row>
    <row r="13" spans="1:12" ht="30" customHeight="1" x14ac:dyDescent="0.2">
      <c r="A13" s="200"/>
      <c r="B13" s="67" t="s">
        <v>303</v>
      </c>
      <c r="C13" s="75">
        <v>25</v>
      </c>
      <c r="D13" s="80" t="s">
        <v>295</v>
      </c>
      <c r="E13" s="69" t="s">
        <v>295</v>
      </c>
      <c r="F13" s="69" t="s">
        <v>296</v>
      </c>
      <c r="G13" s="80" t="s">
        <v>297</v>
      </c>
      <c r="H13" s="80" t="s">
        <v>298</v>
      </c>
      <c r="I13" s="69" t="s">
        <v>299</v>
      </c>
      <c r="J13" s="69" t="s">
        <v>299</v>
      </c>
    </row>
    <row r="14" spans="1:12" ht="30" customHeight="1" x14ac:dyDescent="0.2">
      <c r="A14" s="203" t="s">
        <v>304</v>
      </c>
      <c r="B14" s="204"/>
      <c r="C14" s="75">
        <v>25</v>
      </c>
      <c r="D14" s="80" t="s">
        <v>295</v>
      </c>
      <c r="E14" s="69" t="s">
        <v>295</v>
      </c>
      <c r="F14" s="69" t="s">
        <v>296</v>
      </c>
      <c r="G14" s="68" t="s">
        <v>297</v>
      </c>
      <c r="H14" s="68" t="s">
        <v>298</v>
      </c>
      <c r="I14" s="69" t="s">
        <v>299</v>
      </c>
      <c r="J14" s="69" t="s">
        <v>299</v>
      </c>
    </row>
    <row r="15" spans="1:12" ht="30" customHeight="1" x14ac:dyDescent="0.2">
      <c r="A15" s="198" t="s">
        <v>305</v>
      </c>
      <c r="B15" s="67" t="s">
        <v>5</v>
      </c>
      <c r="C15" s="75">
        <v>5</v>
      </c>
      <c r="D15" s="76" t="s">
        <v>72</v>
      </c>
      <c r="E15" s="70" t="s">
        <v>306</v>
      </c>
      <c r="F15" s="71" t="s">
        <v>72</v>
      </c>
      <c r="G15" s="72" t="s">
        <v>306</v>
      </c>
      <c r="H15" s="26" t="s">
        <v>72</v>
      </c>
      <c r="I15" s="70" t="s">
        <v>306</v>
      </c>
      <c r="J15" s="71" t="s">
        <v>72</v>
      </c>
    </row>
    <row r="16" spans="1:12" ht="30" customHeight="1" x14ac:dyDescent="0.2">
      <c r="A16" s="199"/>
      <c r="B16" s="67" t="s">
        <v>6</v>
      </c>
      <c r="C16" s="8">
        <v>35</v>
      </c>
      <c r="D16" s="26" t="s">
        <v>72</v>
      </c>
      <c r="E16" s="70" t="s">
        <v>307</v>
      </c>
      <c r="F16" s="71" t="s">
        <v>72</v>
      </c>
      <c r="G16" s="72" t="s">
        <v>307</v>
      </c>
      <c r="H16" s="26" t="s">
        <v>72</v>
      </c>
      <c r="I16" s="70" t="s">
        <v>307</v>
      </c>
      <c r="J16" s="71" t="s">
        <v>72</v>
      </c>
    </row>
    <row r="17" spans="1:10" ht="30" customHeight="1" x14ac:dyDescent="0.2">
      <c r="A17" s="199"/>
      <c r="B17" s="67" t="s">
        <v>7</v>
      </c>
      <c r="C17" s="8">
        <v>70</v>
      </c>
      <c r="D17" s="26" t="s">
        <v>72</v>
      </c>
      <c r="E17" s="70" t="s">
        <v>308</v>
      </c>
      <c r="F17" s="71" t="s">
        <v>72</v>
      </c>
      <c r="G17" s="72" t="s">
        <v>308</v>
      </c>
      <c r="H17" s="26" t="s">
        <v>72</v>
      </c>
      <c r="I17" s="70" t="s">
        <v>308</v>
      </c>
      <c r="J17" s="71" t="s">
        <v>72</v>
      </c>
    </row>
    <row r="18" spans="1:10" ht="20.100000000000001" customHeight="1" x14ac:dyDescent="0.2">
      <c r="A18" s="200"/>
      <c r="B18" s="67" t="s">
        <v>267</v>
      </c>
      <c r="C18" s="26" t="s">
        <v>309</v>
      </c>
      <c r="D18" s="26" t="s">
        <v>72</v>
      </c>
      <c r="E18" s="71" t="s">
        <v>309</v>
      </c>
      <c r="F18" s="71" t="s">
        <v>72</v>
      </c>
      <c r="G18" s="26" t="s">
        <v>309</v>
      </c>
      <c r="H18" s="26" t="s">
        <v>72</v>
      </c>
      <c r="I18" s="71" t="s">
        <v>309</v>
      </c>
      <c r="J18" s="71" t="s">
        <v>72</v>
      </c>
    </row>
    <row r="19" spans="1:10" ht="30" customHeight="1" x14ac:dyDescent="0.2">
      <c r="A19" s="198" t="s">
        <v>310</v>
      </c>
      <c r="B19" s="67" t="s">
        <v>5</v>
      </c>
      <c r="C19" s="8">
        <v>10</v>
      </c>
      <c r="D19" s="26" t="s">
        <v>72</v>
      </c>
      <c r="E19" s="70" t="s">
        <v>311</v>
      </c>
      <c r="F19" s="71" t="s">
        <v>72</v>
      </c>
      <c r="G19" s="72" t="s">
        <v>311</v>
      </c>
      <c r="H19" s="26" t="s">
        <v>72</v>
      </c>
      <c r="I19" s="70" t="s">
        <v>311</v>
      </c>
      <c r="J19" s="71" t="s">
        <v>72</v>
      </c>
    </row>
    <row r="20" spans="1:10" ht="30" customHeight="1" x14ac:dyDescent="0.2">
      <c r="A20" s="199"/>
      <c r="B20" s="67" t="s">
        <v>6</v>
      </c>
      <c r="C20" s="8">
        <v>70</v>
      </c>
      <c r="D20" s="26" t="s">
        <v>72</v>
      </c>
      <c r="E20" s="70" t="s">
        <v>308</v>
      </c>
      <c r="F20" s="71" t="s">
        <v>72</v>
      </c>
      <c r="G20" s="72" t="s">
        <v>308</v>
      </c>
      <c r="H20" s="26" t="s">
        <v>72</v>
      </c>
      <c r="I20" s="70" t="s">
        <v>308</v>
      </c>
      <c r="J20" s="71" t="s">
        <v>72</v>
      </c>
    </row>
    <row r="21" spans="1:10" ht="30" customHeight="1" x14ac:dyDescent="0.2">
      <c r="A21" s="199"/>
      <c r="B21" s="67" t="s">
        <v>7</v>
      </c>
      <c r="C21" s="8">
        <v>140</v>
      </c>
      <c r="D21" s="26" t="s">
        <v>72</v>
      </c>
      <c r="E21" s="70" t="s">
        <v>312</v>
      </c>
      <c r="F21" s="71" t="s">
        <v>72</v>
      </c>
      <c r="G21" s="72" t="s">
        <v>312</v>
      </c>
      <c r="H21" s="26" t="s">
        <v>72</v>
      </c>
      <c r="I21" s="70" t="s">
        <v>312</v>
      </c>
      <c r="J21" s="71" t="s">
        <v>72</v>
      </c>
    </row>
    <row r="22" spans="1:10" ht="20.100000000000001" customHeight="1" thickBot="1" x14ac:dyDescent="0.25">
      <c r="A22" s="199"/>
      <c r="B22" s="95" t="s">
        <v>267</v>
      </c>
      <c r="C22" s="92" t="s">
        <v>313</v>
      </c>
      <c r="D22" s="92" t="s">
        <v>72</v>
      </c>
      <c r="E22" s="93" t="s">
        <v>313</v>
      </c>
      <c r="F22" s="93" t="s">
        <v>72</v>
      </c>
      <c r="G22" s="92" t="s">
        <v>313</v>
      </c>
      <c r="H22" s="92" t="s">
        <v>72</v>
      </c>
      <c r="I22" s="93" t="s">
        <v>313</v>
      </c>
      <c r="J22" s="93" t="s">
        <v>72</v>
      </c>
    </row>
    <row r="23" spans="1:10" ht="20.100000000000001" customHeight="1" x14ac:dyDescent="0.2">
      <c r="A23" s="194" t="s">
        <v>314</v>
      </c>
      <c r="B23" s="195"/>
      <c r="C23" s="102" t="s">
        <v>1</v>
      </c>
      <c r="D23" s="103">
        <v>629.67996000000005</v>
      </c>
      <c r="E23" s="104" t="s">
        <v>1</v>
      </c>
      <c r="F23" s="105">
        <v>547.23835530000008</v>
      </c>
      <c r="G23" s="102" t="s">
        <v>1</v>
      </c>
      <c r="H23" s="103">
        <v>431.46824448000001</v>
      </c>
      <c r="I23" s="104" t="s">
        <v>1</v>
      </c>
      <c r="J23" s="106">
        <v>348.59916000000004</v>
      </c>
    </row>
    <row r="24" spans="1:10" ht="20.100000000000001" customHeight="1" thickBot="1" x14ac:dyDescent="0.25">
      <c r="A24" s="196"/>
      <c r="B24" s="197"/>
      <c r="C24" s="107" t="s">
        <v>2</v>
      </c>
      <c r="D24" s="108">
        <v>1637.181</v>
      </c>
      <c r="E24" s="109" t="s">
        <v>2</v>
      </c>
      <c r="F24" s="110">
        <v>1422.8153667000001</v>
      </c>
      <c r="G24" s="107" t="s">
        <v>2</v>
      </c>
      <c r="H24" s="108">
        <v>1121.80021824</v>
      </c>
      <c r="I24" s="109" t="s">
        <v>2</v>
      </c>
      <c r="J24" s="111">
        <v>906.34908000000007</v>
      </c>
    </row>
    <row r="25" spans="1:10" ht="20.100000000000001" customHeight="1" x14ac:dyDescent="0.2">
      <c r="A25" s="194" t="s">
        <v>438</v>
      </c>
      <c r="B25" s="195"/>
      <c r="C25" s="102" t="s">
        <v>1</v>
      </c>
      <c r="D25" s="103">
        <f>(D23*(1+'2020 GTMHIC PPO Plans'!$B$27))</f>
        <v>661.16395800000009</v>
      </c>
      <c r="E25" s="104" t="s">
        <v>1</v>
      </c>
      <c r="F25" s="105">
        <f>(F23*(1+'2020 GTMHIC PPO Plans'!$B$27-0.0052))</f>
        <v>571.75463361744005</v>
      </c>
      <c r="G25" s="102" t="s">
        <v>1</v>
      </c>
      <c r="H25" s="103">
        <f>(H23*((1+'2020 GTMHIC PPO Plans'!$B$27)-0.0153))</f>
        <v>446.44019256345598</v>
      </c>
      <c r="I25" s="104" t="s">
        <v>1</v>
      </c>
      <c r="J25" s="106">
        <f>(J23*(1+'2020 GTMHIC PPO Plans'!$B$27))</f>
        <v>366.02911800000004</v>
      </c>
    </row>
    <row r="26" spans="1:10" ht="20.100000000000001" customHeight="1" thickBot="1" x14ac:dyDescent="0.25">
      <c r="A26" s="196"/>
      <c r="B26" s="197"/>
      <c r="C26" s="107" t="s">
        <v>2</v>
      </c>
      <c r="D26" s="108">
        <f>(D24*(1+'2020 GTMHIC PPO Plans'!$B$27))</f>
        <v>1719.0400500000001</v>
      </c>
      <c r="E26" s="109" t="s">
        <v>2</v>
      </c>
      <c r="F26" s="110">
        <f>(F24*(1+'2020 GTMHIC PPO Plans'!$B$27-0.0052))</f>
        <v>1486.5574951281601</v>
      </c>
      <c r="G26" s="107" t="s">
        <v>2</v>
      </c>
      <c r="H26" s="108">
        <f>(H24*((1+'2020 GTMHIC PPO Plans'!$B$27)-0.0153))</f>
        <v>1160.7266858129281</v>
      </c>
      <c r="I26" s="109" t="s">
        <v>2</v>
      </c>
      <c r="J26" s="111">
        <f>(J24*(1+'2020 GTMHIC PPO Plans'!$B$27))</f>
        <v>951.66653400000007</v>
      </c>
    </row>
    <row r="27" spans="1:10" ht="20.100000000000001" customHeight="1" x14ac:dyDescent="0.2"/>
    <row r="28" spans="1:10" ht="20.100000000000001" customHeight="1" x14ac:dyDescent="0.2">
      <c r="B28" s="27" t="s">
        <v>450</v>
      </c>
      <c r="C28" s="40" t="s">
        <v>1</v>
      </c>
      <c r="D28" s="40" t="s">
        <v>2</v>
      </c>
      <c r="E28" s="19"/>
      <c r="F28" s="25"/>
      <c r="G28" s="74"/>
      <c r="H28" s="25"/>
      <c r="I28" s="19"/>
      <c r="J28" s="25"/>
    </row>
    <row r="29" spans="1:10" ht="20.100000000000001" customHeight="1" x14ac:dyDescent="0.2">
      <c r="B29" s="39" t="s">
        <v>209</v>
      </c>
      <c r="C29" s="24">
        <f>+'2020 GTCMHIC Metal Level Plans'!D25-C30</f>
        <v>526.68320894280009</v>
      </c>
      <c r="D29" s="24">
        <f>+'2020 GTCMHIC Metal Level Plans'!D26-D30</f>
        <v>1369.3873038300001</v>
      </c>
      <c r="F29" s="25"/>
      <c r="H29" s="25"/>
      <c r="J29" s="25"/>
    </row>
    <row r="30" spans="1:10" ht="20.100000000000001" customHeight="1" x14ac:dyDescent="0.2">
      <c r="B30" s="39" t="s">
        <v>80</v>
      </c>
      <c r="C30" s="24">
        <f>+'2020 GTCMHIC Metal Level Plans'!D25*0.2034</f>
        <v>134.48074905720003</v>
      </c>
      <c r="D30" s="24">
        <f>+'2020 GTCMHIC Metal Level Plans'!D26*0.2034</f>
        <v>349.65274617</v>
      </c>
      <c r="E30" s="19"/>
      <c r="G30" s="19"/>
      <c r="I30" s="19"/>
    </row>
    <row r="31" spans="1:10" ht="20.100000000000001" customHeight="1" x14ac:dyDescent="0.2">
      <c r="B31" s="39" t="s">
        <v>75</v>
      </c>
      <c r="C31" s="24">
        <f>+C29+C30</f>
        <v>661.16395800000009</v>
      </c>
      <c r="D31" s="24">
        <f>+D29+D30</f>
        <v>1719.0400500000001</v>
      </c>
    </row>
    <row r="32" spans="1:10" ht="20.100000000000001" customHeight="1" x14ac:dyDescent="0.2">
      <c r="C32" s="41"/>
      <c r="D32" s="41"/>
    </row>
    <row r="33" spans="2:4" ht="20.100000000000001" customHeight="1" x14ac:dyDescent="0.2">
      <c r="B33" s="27" t="s">
        <v>450</v>
      </c>
      <c r="C33" s="40" t="s">
        <v>1</v>
      </c>
      <c r="D33" s="40" t="s">
        <v>2</v>
      </c>
    </row>
    <row r="34" spans="2:4" ht="20.100000000000001" customHeight="1" x14ac:dyDescent="0.2">
      <c r="B34" s="39" t="s">
        <v>210</v>
      </c>
      <c r="C34" s="24">
        <f>+'2020 GTCMHIC Metal Level Plans'!F25-C35</f>
        <v>455.45974113965275</v>
      </c>
      <c r="D34" s="24">
        <f>+'2020 GTCMHIC Metal Level Plans'!F26-D35</f>
        <v>1184.1917006190924</v>
      </c>
    </row>
    <row r="35" spans="2:4" ht="20.100000000000001" customHeight="1" x14ac:dyDescent="0.2">
      <c r="B35" s="39" t="s">
        <v>211</v>
      </c>
      <c r="C35" s="24">
        <f>+'2020 GTCMHIC Metal Level Plans'!F25*0.2034</f>
        <v>116.2948924777873</v>
      </c>
      <c r="D35" s="24">
        <f>+'2020 GTCMHIC Metal Level Plans'!F26*0.2034</f>
        <v>302.36579450906777</v>
      </c>
    </row>
    <row r="36" spans="2:4" ht="20.100000000000001" customHeight="1" x14ac:dyDescent="0.2">
      <c r="B36" s="39" t="s">
        <v>75</v>
      </c>
      <c r="C36" s="24">
        <f>+C34+C35</f>
        <v>571.75463361744005</v>
      </c>
      <c r="D36" s="24">
        <f>+D34+D35</f>
        <v>1486.5574951281601</v>
      </c>
    </row>
    <row r="37" spans="2:4" ht="20.100000000000001" customHeight="1" x14ac:dyDescent="0.2">
      <c r="C37" s="41"/>
      <c r="D37" s="41"/>
    </row>
    <row r="38" spans="2:4" ht="20.100000000000001" customHeight="1" x14ac:dyDescent="0.2">
      <c r="B38" s="27" t="s">
        <v>450</v>
      </c>
      <c r="C38" s="40" t="s">
        <v>1</v>
      </c>
      <c r="D38" s="40" t="s">
        <v>2</v>
      </c>
    </row>
    <row r="39" spans="2:4" ht="20.100000000000001" customHeight="1" x14ac:dyDescent="0.2">
      <c r="B39" s="39" t="s">
        <v>212</v>
      </c>
      <c r="C39" s="24">
        <f>+'2020 GTCMHIC Metal Level Plans'!H25-C40</f>
        <v>355.63425739604907</v>
      </c>
      <c r="D39" s="24">
        <f>+'2020 GTCMHIC Metal Level Plans'!H26-D40</f>
        <v>924.63487791857847</v>
      </c>
    </row>
    <row r="40" spans="2:4" ht="20.100000000000001" customHeight="1" x14ac:dyDescent="0.2">
      <c r="B40" s="39" t="s">
        <v>213</v>
      </c>
      <c r="C40" s="24">
        <f>+'2020 GTCMHIC Metal Level Plans'!H25*0.2034</f>
        <v>90.805935167406943</v>
      </c>
      <c r="D40" s="24">
        <f>+'2020 GTCMHIC Metal Level Plans'!H26*0.2034</f>
        <v>236.09180789434956</v>
      </c>
    </row>
    <row r="41" spans="2:4" ht="20.100000000000001" customHeight="1" x14ac:dyDescent="0.2">
      <c r="B41" s="39" t="s">
        <v>75</v>
      </c>
      <c r="C41" s="24">
        <f>+C39+C40</f>
        <v>446.44019256345598</v>
      </c>
      <c r="D41" s="24">
        <f>+D39+D40</f>
        <v>1160.7266858129281</v>
      </c>
    </row>
    <row r="42" spans="2:4" ht="20.100000000000001" customHeight="1" x14ac:dyDescent="0.2">
      <c r="B42" s="5"/>
      <c r="C42" s="41"/>
      <c r="D42" s="41"/>
    </row>
    <row r="43" spans="2:4" ht="20.100000000000001" customHeight="1" x14ac:dyDescent="0.2">
      <c r="B43" s="27" t="s">
        <v>450</v>
      </c>
      <c r="C43" s="40" t="s">
        <v>1</v>
      </c>
      <c r="D43" s="40" t="s">
        <v>2</v>
      </c>
    </row>
    <row r="44" spans="2:4" ht="20.100000000000001" customHeight="1" x14ac:dyDescent="0.2">
      <c r="B44" s="39" t="s">
        <v>214</v>
      </c>
      <c r="C44" s="24">
        <f>+'2020 GTCMHIC Metal Level Plans'!J25-C45</f>
        <v>291.57879539880003</v>
      </c>
      <c r="D44" s="24">
        <f>+'2020 GTCMHIC Metal Level Plans'!J26-D45</f>
        <v>758.09756098440005</v>
      </c>
    </row>
    <row r="45" spans="2:4" ht="20.100000000000001" customHeight="1" x14ac:dyDescent="0.2">
      <c r="B45" s="39" t="s">
        <v>215</v>
      </c>
      <c r="C45" s="24">
        <f>+'2020 GTCMHIC Metal Level Plans'!J25*0.2034</f>
        <v>74.450322601200014</v>
      </c>
      <c r="D45" s="24">
        <f>+'2020 GTCMHIC Metal Level Plans'!J26*0.2034</f>
        <v>193.56897301560002</v>
      </c>
    </row>
    <row r="46" spans="2:4" ht="20.100000000000001" customHeight="1" x14ac:dyDescent="0.2">
      <c r="B46" s="39" t="s">
        <v>75</v>
      </c>
      <c r="C46" s="24">
        <f>+C44+C45</f>
        <v>366.02911800000004</v>
      </c>
      <c r="D46" s="24">
        <f>+D44+D45</f>
        <v>951.66653400000007</v>
      </c>
    </row>
  </sheetData>
  <mergeCells count="25">
    <mergeCell ref="I4:J4"/>
    <mergeCell ref="G4:H4"/>
    <mergeCell ref="A4:B4"/>
    <mergeCell ref="A5:B5"/>
    <mergeCell ref="C4:D4"/>
    <mergeCell ref="C5:D5"/>
    <mergeCell ref="E4:F4"/>
    <mergeCell ref="E5:F5"/>
    <mergeCell ref="G5:H5"/>
    <mergeCell ref="I5:J5"/>
    <mergeCell ref="A1:J1"/>
    <mergeCell ref="A2:B3"/>
    <mergeCell ref="C2:D2"/>
    <mergeCell ref="E2:F2"/>
    <mergeCell ref="G2:H2"/>
    <mergeCell ref="I2:J2"/>
    <mergeCell ref="A25:B26"/>
    <mergeCell ref="A19:A22"/>
    <mergeCell ref="A23:B24"/>
    <mergeCell ref="A15:A18"/>
    <mergeCell ref="A6:A7"/>
    <mergeCell ref="A8:A9"/>
    <mergeCell ref="A10:B10"/>
    <mergeCell ref="A12:A13"/>
    <mergeCell ref="A14:B14"/>
  </mergeCells>
  <pageMargins left="0.25" right="0.25" top="0.25" bottom="0.5" header="0.3" footer="0.25"/>
  <pageSetup paperSize="5" scale="54" orientation="landscape" r:id="rId1"/>
  <headerFooter>
    <oddFooter>&amp;L&amp;"Times New Roman,Bold Italic"Prepared By: Locey &amp; Cahill, LLC&amp;C&amp;"Times New Roman,Bold Italic"Page 7 (Metal Level Plans)&amp;R&amp;"Times New Roman,Bold Italic"&amp;D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F9531-69AE-4607-8E90-851FDA52B684}">
  <dimension ref="A1:AE43"/>
  <sheetViews>
    <sheetView workbookViewId="0">
      <selection activeCell="X4" sqref="X4:Z4"/>
    </sheetView>
  </sheetViews>
  <sheetFormatPr defaultRowHeight="12.75" x14ac:dyDescent="0.2"/>
  <cols>
    <col min="1" max="1" width="25.7109375" style="1" customWidth="1"/>
    <col min="2" max="2" width="6.7109375" style="1" customWidth="1"/>
    <col min="3" max="3" width="32.7109375" style="1" customWidth="1"/>
    <col min="4" max="4" width="15.7109375" style="1" customWidth="1"/>
    <col min="5" max="5" width="15.7109375" style="14" customWidth="1"/>
    <col min="6" max="9" width="15.7109375" style="1" customWidth="1"/>
    <col min="10" max="15" width="10.7109375" style="1" customWidth="1"/>
    <col min="16" max="16" width="10.7109375" style="2" customWidth="1"/>
    <col min="17" max="17" width="14.7109375" style="1" customWidth="1"/>
    <col min="18" max="29" width="10.7109375" style="1" customWidth="1"/>
    <col min="30" max="30" width="9.42578125" style="1" customWidth="1"/>
    <col min="31" max="255" width="9.140625" style="1"/>
    <col min="256" max="256" width="10.7109375" style="1" bestFit="1" customWidth="1"/>
    <col min="257" max="257" width="25.28515625" style="1" customWidth="1"/>
    <col min="258" max="258" width="15" style="1" bestFit="1" customWidth="1"/>
    <col min="259" max="260" width="13.42578125" style="1" bestFit="1" customWidth="1"/>
    <col min="261" max="511" width="9.140625" style="1"/>
    <col min="512" max="512" width="10.7109375" style="1" bestFit="1" customWidth="1"/>
    <col min="513" max="513" width="25.28515625" style="1" customWidth="1"/>
    <col min="514" max="514" width="15" style="1" bestFit="1" customWidth="1"/>
    <col min="515" max="516" width="13.42578125" style="1" bestFit="1" customWidth="1"/>
    <col min="517" max="767" width="9.140625" style="1"/>
    <col min="768" max="768" width="10.7109375" style="1" bestFit="1" customWidth="1"/>
    <col min="769" max="769" width="25.28515625" style="1" customWidth="1"/>
    <col min="770" max="770" width="15" style="1" bestFit="1" customWidth="1"/>
    <col min="771" max="772" width="13.42578125" style="1" bestFit="1" customWidth="1"/>
    <col min="773" max="1023" width="9.140625" style="1"/>
    <col min="1024" max="1024" width="10.7109375" style="1" bestFit="1" customWidth="1"/>
    <col min="1025" max="1025" width="25.28515625" style="1" customWidth="1"/>
    <col min="1026" max="1026" width="15" style="1" bestFit="1" customWidth="1"/>
    <col min="1027" max="1028" width="13.42578125" style="1" bestFit="1" customWidth="1"/>
    <col min="1029" max="1279" width="9.140625" style="1"/>
    <col min="1280" max="1280" width="10.7109375" style="1" bestFit="1" customWidth="1"/>
    <col min="1281" max="1281" width="25.28515625" style="1" customWidth="1"/>
    <col min="1282" max="1282" width="15" style="1" bestFit="1" customWidth="1"/>
    <col min="1283" max="1284" width="13.42578125" style="1" bestFit="1" customWidth="1"/>
    <col min="1285" max="1535" width="9.140625" style="1"/>
    <col min="1536" max="1536" width="10.7109375" style="1" bestFit="1" customWidth="1"/>
    <col min="1537" max="1537" width="25.28515625" style="1" customWidth="1"/>
    <col min="1538" max="1538" width="15" style="1" bestFit="1" customWidth="1"/>
    <col min="1539" max="1540" width="13.42578125" style="1" bestFit="1" customWidth="1"/>
    <col min="1541" max="1791" width="9.140625" style="1"/>
    <col min="1792" max="1792" width="10.7109375" style="1" bestFit="1" customWidth="1"/>
    <col min="1793" max="1793" width="25.28515625" style="1" customWidth="1"/>
    <col min="1794" max="1794" width="15" style="1" bestFit="1" customWidth="1"/>
    <col min="1795" max="1796" width="13.42578125" style="1" bestFit="1" customWidth="1"/>
    <col min="1797" max="2047" width="9.140625" style="1"/>
    <col min="2048" max="2048" width="10.7109375" style="1" bestFit="1" customWidth="1"/>
    <col min="2049" max="2049" width="25.28515625" style="1" customWidth="1"/>
    <col min="2050" max="2050" width="15" style="1" bestFit="1" customWidth="1"/>
    <col min="2051" max="2052" width="13.42578125" style="1" bestFit="1" customWidth="1"/>
    <col min="2053" max="2303" width="9.140625" style="1"/>
    <col min="2304" max="2304" width="10.7109375" style="1" bestFit="1" customWidth="1"/>
    <col min="2305" max="2305" width="25.28515625" style="1" customWidth="1"/>
    <col min="2306" max="2306" width="15" style="1" bestFit="1" customWidth="1"/>
    <col min="2307" max="2308" width="13.42578125" style="1" bestFit="1" customWidth="1"/>
    <col min="2309" max="2559" width="9.140625" style="1"/>
    <col min="2560" max="2560" width="10.7109375" style="1" bestFit="1" customWidth="1"/>
    <col min="2561" max="2561" width="25.28515625" style="1" customWidth="1"/>
    <col min="2562" max="2562" width="15" style="1" bestFit="1" customWidth="1"/>
    <col min="2563" max="2564" width="13.42578125" style="1" bestFit="1" customWidth="1"/>
    <col min="2565" max="2815" width="9.140625" style="1"/>
    <col min="2816" max="2816" width="10.7109375" style="1" bestFit="1" customWidth="1"/>
    <col min="2817" max="2817" width="25.28515625" style="1" customWidth="1"/>
    <col min="2818" max="2818" width="15" style="1" bestFit="1" customWidth="1"/>
    <col min="2819" max="2820" width="13.42578125" style="1" bestFit="1" customWidth="1"/>
    <col min="2821" max="3071" width="9.140625" style="1"/>
    <col min="3072" max="3072" width="10.7109375" style="1" bestFit="1" customWidth="1"/>
    <col min="3073" max="3073" width="25.28515625" style="1" customWidth="1"/>
    <col min="3074" max="3074" width="15" style="1" bestFit="1" customWidth="1"/>
    <col min="3075" max="3076" width="13.42578125" style="1" bestFit="1" customWidth="1"/>
    <col min="3077" max="3327" width="9.140625" style="1"/>
    <col min="3328" max="3328" width="10.7109375" style="1" bestFit="1" customWidth="1"/>
    <col min="3329" max="3329" width="25.28515625" style="1" customWidth="1"/>
    <col min="3330" max="3330" width="15" style="1" bestFit="1" customWidth="1"/>
    <col min="3331" max="3332" width="13.42578125" style="1" bestFit="1" customWidth="1"/>
    <col min="3333" max="3583" width="9.140625" style="1"/>
    <col min="3584" max="3584" width="10.7109375" style="1" bestFit="1" customWidth="1"/>
    <col min="3585" max="3585" width="25.28515625" style="1" customWidth="1"/>
    <col min="3586" max="3586" width="15" style="1" bestFit="1" customWidth="1"/>
    <col min="3587" max="3588" width="13.42578125" style="1" bestFit="1" customWidth="1"/>
    <col min="3589" max="3839" width="9.140625" style="1"/>
    <col min="3840" max="3840" width="10.7109375" style="1" bestFit="1" customWidth="1"/>
    <col min="3841" max="3841" width="25.28515625" style="1" customWidth="1"/>
    <col min="3842" max="3842" width="15" style="1" bestFit="1" customWidth="1"/>
    <col min="3843" max="3844" width="13.42578125" style="1" bestFit="1" customWidth="1"/>
    <col min="3845" max="4095" width="9.140625" style="1"/>
    <col min="4096" max="4096" width="10.7109375" style="1" bestFit="1" customWidth="1"/>
    <col min="4097" max="4097" width="25.28515625" style="1" customWidth="1"/>
    <col min="4098" max="4098" width="15" style="1" bestFit="1" customWidth="1"/>
    <col min="4099" max="4100" width="13.42578125" style="1" bestFit="1" customWidth="1"/>
    <col min="4101" max="4351" width="9.140625" style="1"/>
    <col min="4352" max="4352" width="10.7109375" style="1" bestFit="1" customWidth="1"/>
    <col min="4353" max="4353" width="25.28515625" style="1" customWidth="1"/>
    <col min="4354" max="4354" width="15" style="1" bestFit="1" customWidth="1"/>
    <col min="4355" max="4356" width="13.42578125" style="1" bestFit="1" customWidth="1"/>
    <col min="4357" max="4607" width="9.140625" style="1"/>
    <col min="4608" max="4608" width="10.7109375" style="1" bestFit="1" customWidth="1"/>
    <col min="4609" max="4609" width="25.28515625" style="1" customWidth="1"/>
    <col min="4610" max="4610" width="15" style="1" bestFit="1" customWidth="1"/>
    <col min="4611" max="4612" width="13.42578125" style="1" bestFit="1" customWidth="1"/>
    <col min="4613" max="4863" width="9.140625" style="1"/>
    <col min="4864" max="4864" width="10.7109375" style="1" bestFit="1" customWidth="1"/>
    <col min="4865" max="4865" width="25.28515625" style="1" customWidth="1"/>
    <col min="4866" max="4866" width="15" style="1" bestFit="1" customWidth="1"/>
    <col min="4867" max="4868" width="13.42578125" style="1" bestFit="1" customWidth="1"/>
    <col min="4869" max="5119" width="9.140625" style="1"/>
    <col min="5120" max="5120" width="10.7109375" style="1" bestFit="1" customWidth="1"/>
    <col min="5121" max="5121" width="25.28515625" style="1" customWidth="1"/>
    <col min="5122" max="5122" width="15" style="1" bestFit="1" customWidth="1"/>
    <col min="5123" max="5124" width="13.42578125" style="1" bestFit="1" customWidth="1"/>
    <col min="5125" max="5375" width="9.140625" style="1"/>
    <col min="5376" max="5376" width="10.7109375" style="1" bestFit="1" customWidth="1"/>
    <col min="5377" max="5377" width="25.28515625" style="1" customWidth="1"/>
    <col min="5378" max="5378" width="15" style="1" bestFit="1" customWidth="1"/>
    <col min="5379" max="5380" width="13.42578125" style="1" bestFit="1" customWidth="1"/>
    <col min="5381" max="5631" width="9.140625" style="1"/>
    <col min="5632" max="5632" width="10.7109375" style="1" bestFit="1" customWidth="1"/>
    <col min="5633" max="5633" width="25.28515625" style="1" customWidth="1"/>
    <col min="5634" max="5634" width="15" style="1" bestFit="1" customWidth="1"/>
    <col min="5635" max="5636" width="13.42578125" style="1" bestFit="1" customWidth="1"/>
    <col min="5637" max="5887" width="9.140625" style="1"/>
    <col min="5888" max="5888" width="10.7109375" style="1" bestFit="1" customWidth="1"/>
    <col min="5889" max="5889" width="25.28515625" style="1" customWidth="1"/>
    <col min="5890" max="5890" width="15" style="1" bestFit="1" customWidth="1"/>
    <col min="5891" max="5892" width="13.42578125" style="1" bestFit="1" customWidth="1"/>
    <col min="5893" max="6143" width="9.140625" style="1"/>
    <col min="6144" max="6144" width="10.7109375" style="1" bestFit="1" customWidth="1"/>
    <col min="6145" max="6145" width="25.28515625" style="1" customWidth="1"/>
    <col min="6146" max="6146" width="15" style="1" bestFit="1" customWidth="1"/>
    <col min="6147" max="6148" width="13.42578125" style="1" bestFit="1" customWidth="1"/>
    <col min="6149" max="6399" width="9.140625" style="1"/>
    <col min="6400" max="6400" width="10.7109375" style="1" bestFit="1" customWidth="1"/>
    <col min="6401" max="6401" width="25.28515625" style="1" customWidth="1"/>
    <col min="6402" max="6402" width="15" style="1" bestFit="1" customWidth="1"/>
    <col min="6403" max="6404" width="13.42578125" style="1" bestFit="1" customWidth="1"/>
    <col min="6405" max="6655" width="9.140625" style="1"/>
    <col min="6656" max="6656" width="10.7109375" style="1" bestFit="1" customWidth="1"/>
    <col min="6657" max="6657" width="25.28515625" style="1" customWidth="1"/>
    <col min="6658" max="6658" width="15" style="1" bestFit="1" customWidth="1"/>
    <col min="6659" max="6660" width="13.42578125" style="1" bestFit="1" customWidth="1"/>
    <col min="6661" max="6911" width="9.140625" style="1"/>
    <col min="6912" max="6912" width="10.7109375" style="1" bestFit="1" customWidth="1"/>
    <col min="6913" max="6913" width="25.28515625" style="1" customWidth="1"/>
    <col min="6914" max="6914" width="15" style="1" bestFit="1" customWidth="1"/>
    <col min="6915" max="6916" width="13.42578125" style="1" bestFit="1" customWidth="1"/>
    <col min="6917" max="7167" width="9.140625" style="1"/>
    <col min="7168" max="7168" width="10.7109375" style="1" bestFit="1" customWidth="1"/>
    <col min="7169" max="7169" width="25.28515625" style="1" customWidth="1"/>
    <col min="7170" max="7170" width="15" style="1" bestFit="1" customWidth="1"/>
    <col min="7171" max="7172" width="13.42578125" style="1" bestFit="1" customWidth="1"/>
    <col min="7173" max="7423" width="9.140625" style="1"/>
    <col min="7424" max="7424" width="10.7109375" style="1" bestFit="1" customWidth="1"/>
    <col min="7425" max="7425" width="25.28515625" style="1" customWidth="1"/>
    <col min="7426" max="7426" width="15" style="1" bestFit="1" customWidth="1"/>
    <col min="7427" max="7428" width="13.42578125" style="1" bestFit="1" customWidth="1"/>
    <col min="7429" max="7679" width="9.140625" style="1"/>
    <col min="7680" max="7680" width="10.7109375" style="1" bestFit="1" customWidth="1"/>
    <col min="7681" max="7681" width="25.28515625" style="1" customWidth="1"/>
    <col min="7682" max="7682" width="15" style="1" bestFit="1" customWidth="1"/>
    <col min="7683" max="7684" width="13.42578125" style="1" bestFit="1" customWidth="1"/>
    <col min="7685" max="7935" width="9.140625" style="1"/>
    <col min="7936" max="7936" width="10.7109375" style="1" bestFit="1" customWidth="1"/>
    <col min="7937" max="7937" width="25.28515625" style="1" customWidth="1"/>
    <col min="7938" max="7938" width="15" style="1" bestFit="1" customWidth="1"/>
    <col min="7939" max="7940" width="13.42578125" style="1" bestFit="1" customWidth="1"/>
    <col min="7941" max="8191" width="9.140625" style="1"/>
    <col min="8192" max="8192" width="10.7109375" style="1" bestFit="1" customWidth="1"/>
    <col min="8193" max="8193" width="25.28515625" style="1" customWidth="1"/>
    <col min="8194" max="8194" width="15" style="1" bestFit="1" customWidth="1"/>
    <col min="8195" max="8196" width="13.42578125" style="1" bestFit="1" customWidth="1"/>
    <col min="8197" max="8447" width="9.140625" style="1"/>
    <col min="8448" max="8448" width="10.7109375" style="1" bestFit="1" customWidth="1"/>
    <col min="8449" max="8449" width="25.28515625" style="1" customWidth="1"/>
    <col min="8450" max="8450" width="15" style="1" bestFit="1" customWidth="1"/>
    <col min="8451" max="8452" width="13.42578125" style="1" bestFit="1" customWidth="1"/>
    <col min="8453" max="8703" width="9.140625" style="1"/>
    <col min="8704" max="8704" width="10.7109375" style="1" bestFit="1" customWidth="1"/>
    <col min="8705" max="8705" width="25.28515625" style="1" customWidth="1"/>
    <col min="8706" max="8706" width="15" style="1" bestFit="1" customWidth="1"/>
    <col min="8707" max="8708" width="13.42578125" style="1" bestFit="1" customWidth="1"/>
    <col min="8709" max="8959" width="9.140625" style="1"/>
    <col min="8960" max="8960" width="10.7109375" style="1" bestFit="1" customWidth="1"/>
    <col min="8961" max="8961" width="25.28515625" style="1" customWidth="1"/>
    <col min="8962" max="8962" width="15" style="1" bestFit="1" customWidth="1"/>
    <col min="8963" max="8964" width="13.42578125" style="1" bestFit="1" customWidth="1"/>
    <col min="8965" max="9215" width="9.140625" style="1"/>
    <col min="9216" max="9216" width="10.7109375" style="1" bestFit="1" customWidth="1"/>
    <col min="9217" max="9217" width="25.28515625" style="1" customWidth="1"/>
    <col min="9218" max="9218" width="15" style="1" bestFit="1" customWidth="1"/>
    <col min="9219" max="9220" width="13.42578125" style="1" bestFit="1" customWidth="1"/>
    <col min="9221" max="9471" width="9.140625" style="1"/>
    <col min="9472" max="9472" width="10.7109375" style="1" bestFit="1" customWidth="1"/>
    <col min="9473" max="9473" width="25.28515625" style="1" customWidth="1"/>
    <col min="9474" max="9474" width="15" style="1" bestFit="1" customWidth="1"/>
    <col min="9475" max="9476" width="13.42578125" style="1" bestFit="1" customWidth="1"/>
    <col min="9477" max="9727" width="9.140625" style="1"/>
    <col min="9728" max="9728" width="10.7109375" style="1" bestFit="1" customWidth="1"/>
    <col min="9729" max="9729" width="25.28515625" style="1" customWidth="1"/>
    <col min="9730" max="9730" width="15" style="1" bestFit="1" customWidth="1"/>
    <col min="9731" max="9732" width="13.42578125" style="1" bestFit="1" customWidth="1"/>
    <col min="9733" max="9983" width="9.140625" style="1"/>
    <col min="9984" max="9984" width="10.7109375" style="1" bestFit="1" customWidth="1"/>
    <col min="9985" max="9985" width="25.28515625" style="1" customWidth="1"/>
    <col min="9986" max="9986" width="15" style="1" bestFit="1" customWidth="1"/>
    <col min="9987" max="9988" width="13.42578125" style="1" bestFit="1" customWidth="1"/>
    <col min="9989" max="10239" width="9.140625" style="1"/>
    <col min="10240" max="10240" width="10.7109375" style="1" bestFit="1" customWidth="1"/>
    <col min="10241" max="10241" width="25.28515625" style="1" customWidth="1"/>
    <col min="10242" max="10242" width="15" style="1" bestFit="1" customWidth="1"/>
    <col min="10243" max="10244" width="13.42578125" style="1" bestFit="1" customWidth="1"/>
    <col min="10245" max="10495" width="9.140625" style="1"/>
    <col min="10496" max="10496" width="10.7109375" style="1" bestFit="1" customWidth="1"/>
    <col min="10497" max="10497" width="25.28515625" style="1" customWidth="1"/>
    <col min="10498" max="10498" width="15" style="1" bestFit="1" customWidth="1"/>
    <col min="10499" max="10500" width="13.42578125" style="1" bestFit="1" customWidth="1"/>
    <col min="10501" max="10751" width="9.140625" style="1"/>
    <col min="10752" max="10752" width="10.7109375" style="1" bestFit="1" customWidth="1"/>
    <col min="10753" max="10753" width="25.28515625" style="1" customWidth="1"/>
    <col min="10754" max="10754" width="15" style="1" bestFit="1" customWidth="1"/>
    <col min="10755" max="10756" width="13.42578125" style="1" bestFit="1" customWidth="1"/>
    <col min="10757" max="11007" width="9.140625" style="1"/>
    <col min="11008" max="11008" width="10.7109375" style="1" bestFit="1" customWidth="1"/>
    <col min="11009" max="11009" width="25.28515625" style="1" customWidth="1"/>
    <col min="11010" max="11010" width="15" style="1" bestFit="1" customWidth="1"/>
    <col min="11011" max="11012" width="13.42578125" style="1" bestFit="1" customWidth="1"/>
    <col min="11013" max="11263" width="9.140625" style="1"/>
    <col min="11264" max="11264" width="10.7109375" style="1" bestFit="1" customWidth="1"/>
    <col min="11265" max="11265" width="25.28515625" style="1" customWidth="1"/>
    <col min="11266" max="11266" width="15" style="1" bestFit="1" customWidth="1"/>
    <col min="11267" max="11268" width="13.42578125" style="1" bestFit="1" customWidth="1"/>
    <col min="11269" max="11519" width="9.140625" style="1"/>
    <col min="11520" max="11520" width="10.7109375" style="1" bestFit="1" customWidth="1"/>
    <col min="11521" max="11521" width="25.28515625" style="1" customWidth="1"/>
    <col min="11522" max="11522" width="15" style="1" bestFit="1" customWidth="1"/>
    <col min="11523" max="11524" width="13.42578125" style="1" bestFit="1" customWidth="1"/>
    <col min="11525" max="11775" width="9.140625" style="1"/>
    <col min="11776" max="11776" width="10.7109375" style="1" bestFit="1" customWidth="1"/>
    <col min="11777" max="11777" width="25.28515625" style="1" customWidth="1"/>
    <col min="11778" max="11778" width="15" style="1" bestFit="1" customWidth="1"/>
    <col min="11779" max="11780" width="13.42578125" style="1" bestFit="1" customWidth="1"/>
    <col min="11781" max="12031" width="9.140625" style="1"/>
    <col min="12032" max="12032" width="10.7109375" style="1" bestFit="1" customWidth="1"/>
    <col min="12033" max="12033" width="25.28515625" style="1" customWidth="1"/>
    <col min="12034" max="12034" width="15" style="1" bestFit="1" customWidth="1"/>
    <col min="12035" max="12036" width="13.42578125" style="1" bestFit="1" customWidth="1"/>
    <col min="12037" max="12287" width="9.140625" style="1"/>
    <col min="12288" max="12288" width="10.7109375" style="1" bestFit="1" customWidth="1"/>
    <col min="12289" max="12289" width="25.28515625" style="1" customWidth="1"/>
    <col min="12290" max="12290" width="15" style="1" bestFit="1" customWidth="1"/>
    <col min="12291" max="12292" width="13.42578125" style="1" bestFit="1" customWidth="1"/>
    <col min="12293" max="12543" width="9.140625" style="1"/>
    <col min="12544" max="12544" width="10.7109375" style="1" bestFit="1" customWidth="1"/>
    <col min="12545" max="12545" width="25.28515625" style="1" customWidth="1"/>
    <col min="12546" max="12546" width="15" style="1" bestFit="1" customWidth="1"/>
    <col min="12547" max="12548" width="13.42578125" style="1" bestFit="1" customWidth="1"/>
    <col min="12549" max="12799" width="9.140625" style="1"/>
    <col min="12800" max="12800" width="10.7109375" style="1" bestFit="1" customWidth="1"/>
    <col min="12801" max="12801" width="25.28515625" style="1" customWidth="1"/>
    <col min="12802" max="12802" width="15" style="1" bestFit="1" customWidth="1"/>
    <col min="12803" max="12804" width="13.42578125" style="1" bestFit="1" customWidth="1"/>
    <col min="12805" max="13055" width="9.140625" style="1"/>
    <col min="13056" max="13056" width="10.7109375" style="1" bestFit="1" customWidth="1"/>
    <col min="13057" max="13057" width="25.28515625" style="1" customWidth="1"/>
    <col min="13058" max="13058" width="15" style="1" bestFit="1" customWidth="1"/>
    <col min="13059" max="13060" width="13.42578125" style="1" bestFit="1" customWidth="1"/>
    <col min="13061" max="13311" width="9.140625" style="1"/>
    <col min="13312" max="13312" width="10.7109375" style="1" bestFit="1" customWidth="1"/>
    <col min="13313" max="13313" width="25.28515625" style="1" customWidth="1"/>
    <col min="13314" max="13314" width="15" style="1" bestFit="1" customWidth="1"/>
    <col min="13315" max="13316" width="13.42578125" style="1" bestFit="1" customWidth="1"/>
    <col min="13317" max="13567" width="9.140625" style="1"/>
    <col min="13568" max="13568" width="10.7109375" style="1" bestFit="1" customWidth="1"/>
    <col min="13569" max="13569" width="25.28515625" style="1" customWidth="1"/>
    <col min="13570" max="13570" width="15" style="1" bestFit="1" customWidth="1"/>
    <col min="13571" max="13572" width="13.42578125" style="1" bestFit="1" customWidth="1"/>
    <col min="13573" max="13823" width="9.140625" style="1"/>
    <col min="13824" max="13824" width="10.7109375" style="1" bestFit="1" customWidth="1"/>
    <col min="13825" max="13825" width="25.28515625" style="1" customWidth="1"/>
    <col min="13826" max="13826" width="15" style="1" bestFit="1" customWidth="1"/>
    <col min="13827" max="13828" width="13.42578125" style="1" bestFit="1" customWidth="1"/>
    <col min="13829" max="14079" width="9.140625" style="1"/>
    <col min="14080" max="14080" width="10.7109375" style="1" bestFit="1" customWidth="1"/>
    <col min="14081" max="14081" width="25.28515625" style="1" customWidth="1"/>
    <col min="14082" max="14082" width="15" style="1" bestFit="1" customWidth="1"/>
    <col min="14083" max="14084" width="13.42578125" style="1" bestFit="1" customWidth="1"/>
    <col min="14085" max="14335" width="9.140625" style="1"/>
    <col min="14336" max="14336" width="10.7109375" style="1" bestFit="1" customWidth="1"/>
    <col min="14337" max="14337" width="25.28515625" style="1" customWidth="1"/>
    <col min="14338" max="14338" width="15" style="1" bestFit="1" customWidth="1"/>
    <col min="14339" max="14340" width="13.42578125" style="1" bestFit="1" customWidth="1"/>
    <col min="14341" max="14591" width="9.140625" style="1"/>
    <col min="14592" max="14592" width="10.7109375" style="1" bestFit="1" customWidth="1"/>
    <col min="14593" max="14593" width="25.28515625" style="1" customWidth="1"/>
    <col min="14594" max="14594" width="15" style="1" bestFit="1" customWidth="1"/>
    <col min="14595" max="14596" width="13.42578125" style="1" bestFit="1" customWidth="1"/>
    <col min="14597" max="14847" width="9.140625" style="1"/>
    <col min="14848" max="14848" width="10.7109375" style="1" bestFit="1" customWidth="1"/>
    <col min="14849" max="14849" width="25.28515625" style="1" customWidth="1"/>
    <col min="14850" max="14850" width="15" style="1" bestFit="1" customWidth="1"/>
    <col min="14851" max="14852" width="13.42578125" style="1" bestFit="1" customWidth="1"/>
    <col min="14853" max="15103" width="9.140625" style="1"/>
    <col min="15104" max="15104" width="10.7109375" style="1" bestFit="1" customWidth="1"/>
    <col min="15105" max="15105" width="25.28515625" style="1" customWidth="1"/>
    <col min="15106" max="15106" width="15" style="1" bestFit="1" customWidth="1"/>
    <col min="15107" max="15108" width="13.42578125" style="1" bestFit="1" customWidth="1"/>
    <col min="15109" max="15359" width="9.140625" style="1"/>
    <col min="15360" max="15360" width="10.7109375" style="1" bestFit="1" customWidth="1"/>
    <col min="15361" max="15361" width="25.28515625" style="1" customWidth="1"/>
    <col min="15362" max="15362" width="15" style="1" bestFit="1" customWidth="1"/>
    <col min="15363" max="15364" width="13.42578125" style="1" bestFit="1" customWidth="1"/>
    <col min="15365" max="15615" width="9.140625" style="1"/>
    <col min="15616" max="15616" width="10.7109375" style="1" bestFit="1" customWidth="1"/>
    <col min="15617" max="15617" width="25.28515625" style="1" customWidth="1"/>
    <col min="15618" max="15618" width="15" style="1" bestFit="1" customWidth="1"/>
    <col min="15619" max="15620" width="13.42578125" style="1" bestFit="1" customWidth="1"/>
    <col min="15621" max="15871" width="9.140625" style="1"/>
    <col min="15872" max="15872" width="10.7109375" style="1" bestFit="1" customWidth="1"/>
    <col min="15873" max="15873" width="25.28515625" style="1" customWidth="1"/>
    <col min="15874" max="15874" width="15" style="1" bestFit="1" customWidth="1"/>
    <col min="15875" max="15876" width="13.42578125" style="1" bestFit="1" customWidth="1"/>
    <col min="15877" max="16127" width="9.140625" style="1"/>
    <col min="16128" max="16128" width="10.7109375" style="1" bestFit="1" customWidth="1"/>
    <col min="16129" max="16129" width="25.28515625" style="1" customWidth="1"/>
    <col min="16130" max="16130" width="15" style="1" bestFit="1" customWidth="1"/>
    <col min="16131" max="16132" width="13.42578125" style="1" bestFit="1" customWidth="1"/>
    <col min="16133" max="16384" width="9.140625" style="1"/>
  </cols>
  <sheetData>
    <row r="1" spans="1:30" s="5" customFormat="1" ht="15.95" customHeight="1" x14ac:dyDescent="0.2">
      <c r="A1" s="11" t="s">
        <v>0</v>
      </c>
      <c r="B1" s="11"/>
      <c r="C1" s="11"/>
      <c r="E1" s="7"/>
      <c r="P1" s="7"/>
    </row>
    <row r="2" spans="1:30" s="5" customFormat="1" ht="15.95" customHeight="1" x14ac:dyDescent="0.2">
      <c r="A2" s="5" t="s">
        <v>444</v>
      </c>
      <c r="E2" s="7"/>
      <c r="P2" s="7"/>
    </row>
    <row r="3" spans="1:30" s="6" customFormat="1" ht="15.95" customHeight="1" x14ac:dyDescent="0.2">
      <c r="A3" s="287" t="s">
        <v>68</v>
      </c>
      <c r="B3" s="285" t="s">
        <v>261</v>
      </c>
      <c r="C3" s="289" t="s">
        <v>79</v>
      </c>
      <c r="D3" s="290"/>
      <c r="E3" s="285" t="s">
        <v>69</v>
      </c>
      <c r="F3" s="285" t="s">
        <v>67</v>
      </c>
      <c r="G3" s="278" t="s">
        <v>408</v>
      </c>
      <c r="H3" s="285" t="s">
        <v>409</v>
      </c>
      <c r="I3" s="285" t="s">
        <v>105</v>
      </c>
      <c r="J3" s="282" t="s">
        <v>26</v>
      </c>
      <c r="K3" s="283"/>
      <c r="L3" s="283"/>
      <c r="M3" s="283"/>
      <c r="N3" s="283"/>
      <c r="O3" s="284"/>
      <c r="P3" s="278" t="s">
        <v>51</v>
      </c>
      <c r="Q3" s="281" t="s">
        <v>9</v>
      </c>
      <c r="R3" s="281"/>
      <c r="S3" s="281"/>
      <c r="T3" s="281"/>
      <c r="U3" s="281"/>
      <c r="V3" s="281"/>
      <c r="W3" s="278" t="s">
        <v>52</v>
      </c>
      <c r="X3" s="281" t="s">
        <v>445</v>
      </c>
      <c r="Y3" s="281"/>
      <c r="Z3" s="281"/>
      <c r="AA3" s="281"/>
      <c r="AB3" s="281"/>
      <c r="AC3" s="281"/>
    </row>
    <row r="4" spans="1:30" s="6" customFormat="1" ht="15.95" customHeight="1" x14ac:dyDescent="0.2">
      <c r="A4" s="287"/>
      <c r="B4" s="288"/>
      <c r="C4" s="291"/>
      <c r="D4" s="292"/>
      <c r="E4" s="288"/>
      <c r="F4" s="288"/>
      <c r="G4" s="279"/>
      <c r="H4" s="288"/>
      <c r="I4" s="288"/>
      <c r="J4" s="282" t="s">
        <v>27</v>
      </c>
      <c r="K4" s="283"/>
      <c r="L4" s="284"/>
      <c r="M4" s="282" t="s">
        <v>28</v>
      </c>
      <c r="N4" s="283"/>
      <c r="O4" s="284"/>
      <c r="P4" s="279"/>
      <c r="Q4" s="285" t="s">
        <v>46</v>
      </c>
      <c r="R4" s="285" t="s">
        <v>48</v>
      </c>
      <c r="S4" s="281" t="s">
        <v>49</v>
      </c>
      <c r="T4" s="281"/>
      <c r="U4" s="281" t="s">
        <v>50</v>
      </c>
      <c r="V4" s="281"/>
      <c r="W4" s="279"/>
      <c r="X4" s="281" t="s">
        <v>1</v>
      </c>
      <c r="Y4" s="281"/>
      <c r="Z4" s="281"/>
      <c r="AA4" s="281" t="s">
        <v>2</v>
      </c>
      <c r="AB4" s="281"/>
      <c r="AC4" s="281"/>
    </row>
    <row r="5" spans="1:30" s="7" customFormat="1" ht="15.95" customHeight="1" x14ac:dyDescent="0.2">
      <c r="A5" s="287"/>
      <c r="B5" s="286"/>
      <c r="C5" s="293"/>
      <c r="D5" s="294"/>
      <c r="E5" s="286"/>
      <c r="F5" s="286"/>
      <c r="G5" s="280"/>
      <c r="H5" s="286"/>
      <c r="I5" s="286"/>
      <c r="J5" s="10" t="s">
        <v>5</v>
      </c>
      <c r="K5" s="10" t="s">
        <v>6</v>
      </c>
      <c r="L5" s="136" t="s">
        <v>7</v>
      </c>
      <c r="M5" s="10" t="s">
        <v>5</v>
      </c>
      <c r="N5" s="10" t="s">
        <v>6</v>
      </c>
      <c r="O5" s="136" t="s">
        <v>7</v>
      </c>
      <c r="P5" s="280"/>
      <c r="Q5" s="286"/>
      <c r="R5" s="286"/>
      <c r="S5" s="136" t="s">
        <v>1</v>
      </c>
      <c r="T5" s="136" t="s">
        <v>2</v>
      </c>
      <c r="U5" s="136" t="s">
        <v>1</v>
      </c>
      <c r="V5" s="136" t="s">
        <v>2</v>
      </c>
      <c r="W5" s="280"/>
      <c r="X5" s="15" t="s">
        <v>24</v>
      </c>
      <c r="Y5" s="15" t="s">
        <v>25</v>
      </c>
      <c r="Z5" s="15" t="s">
        <v>15</v>
      </c>
      <c r="AA5" s="15" t="s">
        <v>24</v>
      </c>
      <c r="AB5" s="15" t="s">
        <v>25</v>
      </c>
      <c r="AC5" s="15" t="s">
        <v>15</v>
      </c>
    </row>
    <row r="6" spans="1:30" s="7" customFormat="1" ht="15.95" customHeight="1" x14ac:dyDescent="0.2">
      <c r="A6" s="269" t="s">
        <v>61</v>
      </c>
      <c r="B6" s="272">
        <v>1</v>
      </c>
      <c r="C6" s="34" t="s">
        <v>81</v>
      </c>
      <c r="D6" s="146" t="s">
        <v>361</v>
      </c>
      <c r="E6" s="275">
        <v>41275</v>
      </c>
      <c r="F6" s="254" t="s">
        <v>84</v>
      </c>
      <c r="G6" s="254" t="s">
        <v>85</v>
      </c>
      <c r="H6" s="32" t="s">
        <v>86</v>
      </c>
      <c r="I6" s="32" t="s">
        <v>104</v>
      </c>
      <c r="J6" s="134">
        <v>10</v>
      </c>
      <c r="K6" s="134">
        <v>25</v>
      </c>
      <c r="L6" s="134">
        <v>40</v>
      </c>
      <c r="M6" s="134">
        <v>20</v>
      </c>
      <c r="N6" s="134">
        <v>50</v>
      </c>
      <c r="O6" s="134">
        <v>80</v>
      </c>
      <c r="P6" s="134" t="s">
        <v>42</v>
      </c>
      <c r="Q6" s="137" t="s">
        <v>47</v>
      </c>
      <c r="R6" s="137" t="s">
        <v>23</v>
      </c>
      <c r="S6" s="134">
        <v>50</v>
      </c>
      <c r="T6" s="134">
        <v>150</v>
      </c>
      <c r="U6" s="134">
        <v>400</v>
      </c>
      <c r="V6" s="134">
        <v>1200</v>
      </c>
      <c r="W6" s="137" t="s">
        <v>35</v>
      </c>
      <c r="X6" s="47">
        <f>IF($W6="MM1",'2020 GTCMHIC Indemnity Plans'!$D$25,IF($W6="MM2",'2020 GTCMHIC Indemnity Plans'!$F$25,IF($W6="MM3",'2020 GTCMHIC Indemnity Plans'!$H$25,IF($W6="MM5",'2020 GTCMHIC Indemnity Plans'!$J$25,IF($W6="MM6",'2020 GTCMHIC Comprehensive Plan'!$D$25,IF($W6="MM7",'2020 GTCMHIC Indemnity Plans'!$L$25,IF($W6="PPO1",'2020 GTMHIC PPO Plans'!$D$25,IF($W6="PPO2",'2020 GTMHIC PPO Plans'!$F$25,IF($W6="PPO3",'2020 GTMHIC PPO Plans'!$H$25,IF($W6="PPOT",'2020 GTMHIC PPO Plans'!$J$25,IF($W6="ACA-P",'2020 GTCMHIC Metal Level Plans'!$C$29,IF($W6="ACA-G",'2020 GTCMHIC Metal Level Plans'!$C$34,IF($W6="ACA-S",'2020 GTCMHIC Metal Level Plans'!$C$39,IF($W6="ACA-B",'2020 GTCMHIC Metal Level Plans'!$C$44,IF($W6="MS-1",'2020 Mx Supp Plans'!$D$26,IF($W6="MS-2",'2020 Mx Supp Plans'!$F$26,IF($W6="MS-3",'2020 Mx Supp Plans'!$H$26,IF($W6="MS-4",'2020 Mx Supp Plans'!$J$26,IF($W6="MS-5",'2020 Mx Supp Plans'!$L$26," ")))))))))))))))))))</f>
        <v>796.87</v>
      </c>
      <c r="Y6" s="47">
        <f>IF($P6="2T1",'2020 GTCMHIC 2-Tier Rx Plans'!$C$30,IF($P6="2T2",'2020 GTCMHIC 2-Tier Rx Plans'!$D$30,IF($P6="2T3",'2020 GTCMHIC 2-Tier Rx Plans'!$E$30,IF($P6="3T3",'2020 GTCMHIC 3-Tier Rx Plans'!$C$30,IF($P6="3T5a",'2020 GTCMHIC 3-Tier Rx Plans'!$D$30,IF($P6="3T6",'2020 GTCMHIC 3-Tier Rx Plans'!$E$30,IF($P6="3T7",'2020 GTCMHIC 3-Tier Rx Plans'!$F$30,IF($P6="3T9",'2020 GTCMHIC 3-Tier Rx Plans'!$G$30,IF($P6="3T10",'2020 GTCMHIC 3-Tier Rx Plans'!$H$30,IF($P6="3T11",'2020 GTCMHIC 3-Tier Rx Plans'!$I$30,IF($P6="3T13",'2020 GTCMHIC 3-Tier Rx Plans'!$J$30,IF($W6="ACA-P",'2020 GTCMHIC Metal Level Plans'!$C$30,IF($W6="ACA-G",'2020 GTCMHIC Metal Level Plans'!$C$35,IF($W6="ACA-S",'2020 GTCMHIC Metal Level Plans'!$C$40,IF($W6="ACA-B",'2020 GTCMHIC Metal Level Plans'!$C$45,IF($W6="MS-1",'2020 Mx Supp Plans'!$D$27,IF($W6="MS-2",'2020 Mx Supp Plans'!$F$27,IF($W6="MS-3",'2020 Mx Supp Plans'!$H$27,IF($W6="MS-4",'2020 Mx Supp Plans'!$J$27,IF($W6="MS-5",'2020 Mx Supp Plans'!$L$27,IF($W6="MS-6",'2020 Mx Supp Plans'!$N$27,0)))))))))))))))))))))</f>
        <v>165.28</v>
      </c>
      <c r="Z6" s="47">
        <f>IF($W6="ACA-P",'2020 GTCMHIC Metal Level Plans'!$D$25,IF($W6="ACA-G",'2020 GTCMHIC Metal Level Plans'!$F$25,IF($W6="ACA-S",'2020 GTCMHIC Metal Level Plans'!$H$25,IF($W6="ACA-B",'2020 GTCMHIC Metal Level Plans'!$J$25,'Premium Rate Summary - Cities'!X6+Y6))))</f>
        <v>962.15</v>
      </c>
      <c r="AA6" s="47">
        <f>IF($W6="MM1",'2020 GTCMHIC Indemnity Plans'!$D$26,IF($W6="MM2",'2020 GTCMHIC Indemnity Plans'!$F$26,IF($W6="MM3",'2020 GTCMHIC Indemnity Plans'!$H$26,IF($W6="MM5",'2020 GTCMHIC Indemnity Plans'!$J$26,IF($W6="MM6",'2020 GTCMHIC Comprehensive Plan'!$D$26,IF($W6="MM7",'2020 GTCMHIC Indemnity Plans'!$L$26,IF($W6="PPO1",'2020 GTMHIC PPO Plans'!$D$26,IF($W6="PPO2",'2020 GTMHIC PPO Plans'!$F$26,IF($W6="PPO3",'2020 GTMHIC PPO Plans'!$H$26,IF($W6="PPOT",'2020 GTMHIC PPO Plans'!$J$26,IF($W6="ACA-P",'2020 GTCMHIC Metal Level Plans'!$D$29,IF($W6="ACA-G",'2020 GTCMHIC Metal Level Plans'!$D$34,IF($W6="ACA-S",'2020 GTCMHIC Metal Level Plans'!$D$39,IF($W6="ACA-B",'2020 GTCMHIC Metal Level Plans'!$D$44,IF($W6="MS-1","n/a",IF($W6="MS-2","n/a",IF($W6="MS-3","n/a",IF($W6="MS-4","n/a",IF($W6="MS-5","n/a"," ")))))))))))))))))))</f>
        <v>1727.17</v>
      </c>
      <c r="AB6" s="47">
        <f>IF($P6="2T1",'2020 GTCMHIC 2-Tier Rx Plans'!$C$31,IF($P6="2T2",'2020 GTCMHIC 2-Tier Rx Plans'!$D$31,IF($P6="2T3",'2020 GTCMHIC 2-Tier Rx Plans'!$E$31,IF($P6="3T3",'2020 GTCMHIC 3-Tier Rx Plans'!$C$31,IF($P6="3T5a",'2020 GTCMHIC 3-Tier Rx Plans'!$D$31,IF($P6="3T6",'2020 GTCMHIC 3-Tier Rx Plans'!$E$31,IF($P6="3T7",'2020 GTCMHIC 3-Tier Rx Plans'!$F$31,IF($P6="3T9",'2020 GTCMHIC 3-Tier Rx Plans'!$G$31,IF($P6="3T10",'2020 GTCMHIC 3-Tier Rx Plans'!$H$31,IF($P6="3T11",'2020 GTCMHIC 3-Tier Rx Plans'!$I$31,IF($P6="3T13",'2020 GTCMHIC 3-Tier Rx Plans'!$J$31,IF($W6="ACA-P",'2020 GTCMHIC Metal Level Plans'!$C$31,IF($W6="ACA-G",'2020 GTCMHIC Metal Level Plans'!$C$31,IF($W6="ACA-S",'2020 GTCMHIC Metal Level Plans'!$C$31,IF($W6="ACA-B",'2020 GTCMHIC Metal Level Plans'!$C$31,IF($W6="MS-1","n/a",IF($W6="MS-2","n/a",IF($W6="MS-3","n/a",IF($W6="MS-4","n/a",IF($W6="MS-5","n/a",IF($W6="MS-6",'2020 Mx Supp Plans'!$N$27,0)))))))))))))))))))))</f>
        <v>358.25</v>
      </c>
      <c r="AC6" s="47">
        <f>IF($W6="ACA-P",'2020 GTCMHIC Metal Level Plans'!$D$26,IF($W6="ACA-G",'2020 GTCMHIC Metal Level Plans'!$F$26,IF($W6="ACA-S",'2020 GTCMHIC Metal Level Plans'!$H$26,IF($W6="ACA-B",'2020 GTCMHIC Metal Level Plans'!$J$26,'Premium Rate Summary - Cities'!AA6+AB6))))</f>
        <v>2085.42</v>
      </c>
      <c r="AD6" s="132"/>
    </row>
    <row r="7" spans="1:30" s="7" customFormat="1" ht="15.95" customHeight="1" x14ac:dyDescent="0.2">
      <c r="A7" s="270"/>
      <c r="B7" s="273"/>
      <c r="C7" s="34" t="s">
        <v>82</v>
      </c>
      <c r="D7" s="146" t="s">
        <v>361</v>
      </c>
      <c r="E7" s="276"/>
      <c r="F7" s="255"/>
      <c r="G7" s="255"/>
      <c r="H7" s="135" t="s">
        <v>87</v>
      </c>
      <c r="I7" s="32" t="s">
        <v>104</v>
      </c>
      <c r="J7" s="134">
        <v>10</v>
      </c>
      <c r="K7" s="134">
        <v>25</v>
      </c>
      <c r="L7" s="134">
        <v>40</v>
      </c>
      <c r="M7" s="134">
        <v>20</v>
      </c>
      <c r="N7" s="134">
        <v>50</v>
      </c>
      <c r="O7" s="134">
        <v>80</v>
      </c>
      <c r="P7" s="134" t="s">
        <v>42</v>
      </c>
      <c r="Q7" s="137" t="s">
        <v>47</v>
      </c>
      <c r="R7" s="137" t="s">
        <v>23</v>
      </c>
      <c r="S7" s="134">
        <v>50</v>
      </c>
      <c r="T7" s="134">
        <v>150</v>
      </c>
      <c r="U7" s="134">
        <v>400</v>
      </c>
      <c r="V7" s="134">
        <v>1200</v>
      </c>
      <c r="W7" s="137" t="s">
        <v>35</v>
      </c>
      <c r="X7" s="47">
        <f>IF($W7="MM1",'2020 GTCMHIC Indemnity Plans'!$D$25,IF($W7="MM2",'2020 GTCMHIC Indemnity Plans'!$F$25,IF($W7="MM3",'2020 GTCMHIC Indemnity Plans'!$H$25,IF($W7="MM5",'2020 GTCMHIC Indemnity Plans'!$J$25,IF($W7="MM6",'2020 GTCMHIC Comprehensive Plan'!$D$25,IF($W7="MM7",'2020 GTCMHIC Indemnity Plans'!$L$25,IF($W7="PPO1",'2020 GTMHIC PPO Plans'!$D$25,IF($W7="PPO2",'2020 GTMHIC PPO Plans'!$F$25,IF($W7="PPO3",'2020 GTMHIC PPO Plans'!$H$25,IF($W7="PPOT",'2020 GTMHIC PPO Plans'!$J$25,IF($W7="ACA-P",'2020 GTCMHIC Metal Level Plans'!$C$29,IF($W7="ACA-G",'2020 GTCMHIC Metal Level Plans'!$C$34,IF($W7="ACA-S",'2020 GTCMHIC Metal Level Plans'!$C$39,IF($W7="ACA-B",'2020 GTCMHIC Metal Level Plans'!$C$44,IF($W7="MS-1",'2020 Mx Supp Plans'!$D$26,IF($W7="MS-2",'2020 Mx Supp Plans'!$F$26,IF($W7="MS-3",'2020 Mx Supp Plans'!$H$26,IF($W7="MS-4",'2020 Mx Supp Plans'!$J$26,IF($W7="MS-5",'2020 Mx Supp Plans'!$L$26," ")))))))))))))))))))</f>
        <v>796.87</v>
      </c>
      <c r="Y7" s="47">
        <f>IF($P7="2T1",'2020 GTCMHIC 2-Tier Rx Plans'!$C$30,IF($P7="2T2",'2020 GTCMHIC 2-Tier Rx Plans'!$D$30,IF($P7="2T3",'2020 GTCMHIC 2-Tier Rx Plans'!$E$30,IF($P7="3T3",'2020 GTCMHIC 3-Tier Rx Plans'!$C$30,IF($P7="3T5a",'2020 GTCMHIC 3-Tier Rx Plans'!$D$30,IF($P7="3T6",'2020 GTCMHIC 3-Tier Rx Plans'!$E$30,IF($P7="3T7",'2020 GTCMHIC 3-Tier Rx Plans'!$F$30,IF($P7="3T9",'2020 GTCMHIC 3-Tier Rx Plans'!$G$30,IF($P7="3T10",'2020 GTCMHIC 3-Tier Rx Plans'!$H$30,IF($P7="3T11",'2020 GTCMHIC 3-Tier Rx Plans'!$I$30,IF($P7="3T13",'2020 GTCMHIC 3-Tier Rx Plans'!$J$30,IF($W7="ACA-P",'2020 GTCMHIC Metal Level Plans'!$C$30,IF($W7="ACA-G",'2020 GTCMHIC Metal Level Plans'!$C$35,IF($W7="ACA-S",'2020 GTCMHIC Metal Level Plans'!$C$40,IF($W7="ACA-B",'2020 GTCMHIC Metal Level Plans'!$C$45,IF($W7="MS-1",'2020 Mx Supp Plans'!$D$27,IF($W7="MS-2",'2020 Mx Supp Plans'!$F$27,IF($W7="MS-3",'2020 Mx Supp Plans'!$H$27,IF($W7="MS-4",'2020 Mx Supp Plans'!$J$27,IF($W7="MS-5",'2020 Mx Supp Plans'!$L$27,IF($W7="MS-6",'2020 Mx Supp Plans'!$N$27,0)))))))))))))))))))))</f>
        <v>165.28</v>
      </c>
      <c r="Z7" s="47">
        <f>IF($W7="ACA-P",'2020 GTCMHIC Metal Level Plans'!$D$25,IF($W7="ACA-G",'2020 GTCMHIC Metal Level Plans'!$F$25,IF($W7="ACA-S",'2020 GTCMHIC Metal Level Plans'!$H$25,IF($W7="ACA-B",'2020 GTCMHIC Metal Level Plans'!$J$25,'Premium Rate Summary - Cities'!X7+Y7))))</f>
        <v>962.15</v>
      </c>
      <c r="AA7" s="47">
        <f>IF($W7="MM1",'2020 GTCMHIC Indemnity Plans'!$D$26,IF($W7="MM2",'2020 GTCMHIC Indemnity Plans'!$F$26,IF($W7="MM3",'2020 GTCMHIC Indemnity Plans'!$H$26,IF($W7="MM5",'2020 GTCMHIC Indemnity Plans'!$J$26,IF($W7="MM6",'2020 GTCMHIC Comprehensive Plan'!$D$26,IF($W7="MM7",'2020 GTCMHIC Indemnity Plans'!$L$26,IF($W7="PPO1",'2020 GTMHIC PPO Plans'!$D$26,IF($W7="PPO2",'2020 GTMHIC PPO Plans'!$F$26,IF($W7="PPO3",'2020 GTMHIC PPO Plans'!$H$26,IF($W7="PPOT",'2020 GTMHIC PPO Plans'!$J$26,IF($W7="ACA-P",'2020 GTCMHIC Metal Level Plans'!$D$29,IF($W7="ACA-G",'2020 GTCMHIC Metal Level Plans'!$D$34,IF($W7="ACA-S",'2020 GTCMHIC Metal Level Plans'!$D$39,IF($W7="ACA-B",'2020 GTCMHIC Metal Level Plans'!$D$44,IF($W7="MS-1","n/a",IF($W7="MS-2","n/a",IF($W7="MS-3","n/a",IF($W7="MS-4","n/a",IF($W7="MS-5","n/a"," ")))))))))))))))))))</f>
        <v>1727.17</v>
      </c>
      <c r="AB7" s="47">
        <f>IF($P7="2T1",'2020 GTCMHIC 2-Tier Rx Plans'!$C$31,IF($P7="2T2",'2020 GTCMHIC 2-Tier Rx Plans'!$D$31,IF($P7="2T3",'2020 GTCMHIC 2-Tier Rx Plans'!$E$31,IF($P7="3T3",'2020 GTCMHIC 3-Tier Rx Plans'!$C$31,IF($P7="3T5a",'2020 GTCMHIC 3-Tier Rx Plans'!$D$31,IF($P7="3T6",'2020 GTCMHIC 3-Tier Rx Plans'!$E$31,IF($P7="3T7",'2020 GTCMHIC 3-Tier Rx Plans'!$F$31,IF($P7="3T9",'2020 GTCMHIC 3-Tier Rx Plans'!$G$31,IF($P7="3T10",'2020 GTCMHIC 3-Tier Rx Plans'!$H$31,IF($P7="3T11",'2020 GTCMHIC 3-Tier Rx Plans'!$I$31,IF($P7="3T13",'2020 GTCMHIC 3-Tier Rx Plans'!$J$31,IF($W7="ACA-P",'2020 GTCMHIC Metal Level Plans'!$C$31,IF($W7="ACA-G",'2020 GTCMHIC Metal Level Plans'!$C$31,IF($W7="ACA-S",'2020 GTCMHIC Metal Level Plans'!$C$31,IF($W7="ACA-B",'2020 GTCMHIC Metal Level Plans'!$C$31,IF($W7="MS-1","n/a",IF($W7="MS-2","n/a",IF($W7="MS-3","n/a",IF($W7="MS-4","n/a",IF($W7="MS-5","n/a",IF($W7="MS-6",'2020 Mx Supp Plans'!$N$27,0)))))))))))))))))))))</f>
        <v>358.25</v>
      </c>
      <c r="AC7" s="47">
        <f>IF($W7="ACA-P",'2020 GTCMHIC Metal Level Plans'!$D$26,IF($W7="ACA-G",'2020 GTCMHIC Metal Level Plans'!$F$26,IF($W7="ACA-S",'2020 GTCMHIC Metal Level Plans'!$H$26,IF($W7="ACA-B",'2020 GTCMHIC Metal Level Plans'!$J$26,'Premium Rate Summary - Cities'!AA7+AB7))))</f>
        <v>2085.42</v>
      </c>
    </row>
    <row r="8" spans="1:30" s="7" customFormat="1" ht="15.95" customHeight="1" x14ac:dyDescent="0.2">
      <c r="A8" s="271"/>
      <c r="B8" s="274"/>
      <c r="C8" s="34" t="s">
        <v>83</v>
      </c>
      <c r="D8" s="146" t="s">
        <v>361</v>
      </c>
      <c r="E8" s="277"/>
      <c r="F8" s="256"/>
      <c r="G8" s="256"/>
      <c r="H8" s="135" t="s">
        <v>88</v>
      </c>
      <c r="I8" s="32" t="s">
        <v>104</v>
      </c>
      <c r="J8" s="134">
        <v>10</v>
      </c>
      <c r="K8" s="134">
        <v>25</v>
      </c>
      <c r="L8" s="134">
        <v>40</v>
      </c>
      <c r="M8" s="134">
        <v>20</v>
      </c>
      <c r="N8" s="134">
        <v>50</v>
      </c>
      <c r="O8" s="134">
        <v>80</v>
      </c>
      <c r="P8" s="134" t="s">
        <v>42</v>
      </c>
      <c r="Q8" s="137" t="s">
        <v>47</v>
      </c>
      <c r="R8" s="137" t="s">
        <v>23</v>
      </c>
      <c r="S8" s="134">
        <v>50</v>
      </c>
      <c r="T8" s="134">
        <v>150</v>
      </c>
      <c r="U8" s="134">
        <v>400</v>
      </c>
      <c r="V8" s="134">
        <v>1200</v>
      </c>
      <c r="W8" s="137" t="s">
        <v>35</v>
      </c>
      <c r="X8" s="47">
        <f>IF($W8="MM1",'2020 GTCMHIC Indemnity Plans'!$D$25,IF($W8="MM2",'2020 GTCMHIC Indemnity Plans'!$F$25,IF($W8="MM3",'2020 GTCMHIC Indemnity Plans'!$H$25,IF($W8="MM5",'2020 GTCMHIC Indemnity Plans'!$J$25,IF($W8="MM6",'2020 GTCMHIC Comprehensive Plan'!$D$25,IF($W8="MM7",'2020 GTCMHIC Indemnity Plans'!$L$25,IF($W8="PPO1",'2020 GTMHIC PPO Plans'!$D$25,IF($W8="PPO2",'2020 GTMHIC PPO Plans'!$F$25,IF($W8="PPO3",'2020 GTMHIC PPO Plans'!$H$25,IF($W8="PPOT",'2020 GTMHIC PPO Plans'!$J$25,IF($W8="ACA-P",'2020 GTCMHIC Metal Level Plans'!$C$29,IF($W8="ACA-G",'2020 GTCMHIC Metal Level Plans'!$C$34,IF($W8="ACA-S",'2020 GTCMHIC Metal Level Plans'!$C$39,IF($W8="ACA-B",'2020 GTCMHIC Metal Level Plans'!$C$44,IF($W8="MS-1",'2020 Mx Supp Plans'!$D$26,IF($W8="MS-2",'2020 Mx Supp Plans'!$F$26,IF($W8="MS-3",'2020 Mx Supp Plans'!$H$26,IF($W8="MS-4",'2020 Mx Supp Plans'!$J$26,IF($W8="MS-5",'2020 Mx Supp Plans'!$L$26," ")))))))))))))))))))</f>
        <v>796.87</v>
      </c>
      <c r="Y8" s="47">
        <f>IF($P8="2T1",'2020 GTCMHIC 2-Tier Rx Plans'!$C$30,IF($P8="2T2",'2020 GTCMHIC 2-Tier Rx Plans'!$D$30,IF($P8="2T3",'2020 GTCMHIC 2-Tier Rx Plans'!$E$30,IF($P8="3T3",'2020 GTCMHIC 3-Tier Rx Plans'!$C$30,IF($P8="3T5a",'2020 GTCMHIC 3-Tier Rx Plans'!$D$30,IF($P8="3T6",'2020 GTCMHIC 3-Tier Rx Plans'!$E$30,IF($P8="3T7",'2020 GTCMHIC 3-Tier Rx Plans'!$F$30,IF($P8="3T9",'2020 GTCMHIC 3-Tier Rx Plans'!$G$30,IF($P8="3T10",'2020 GTCMHIC 3-Tier Rx Plans'!$H$30,IF($P8="3T11",'2020 GTCMHIC 3-Tier Rx Plans'!$I$30,IF($P8="3T13",'2020 GTCMHIC 3-Tier Rx Plans'!$J$30,IF($W8="ACA-P",'2020 GTCMHIC Metal Level Plans'!$C$30,IF($W8="ACA-G",'2020 GTCMHIC Metal Level Plans'!$C$35,IF($W8="ACA-S",'2020 GTCMHIC Metal Level Plans'!$C$40,IF($W8="ACA-B",'2020 GTCMHIC Metal Level Plans'!$C$45,IF($W8="MS-1",'2020 Mx Supp Plans'!$D$27,IF($W8="MS-2",'2020 Mx Supp Plans'!$F$27,IF($W8="MS-3",'2020 Mx Supp Plans'!$H$27,IF($W8="MS-4",'2020 Mx Supp Plans'!$J$27,IF($W8="MS-5",'2020 Mx Supp Plans'!$L$27,IF($W8="MS-6",'2020 Mx Supp Plans'!$N$27,0)))))))))))))))))))))</f>
        <v>165.28</v>
      </c>
      <c r="Z8" s="47">
        <f>IF($W8="ACA-P",'2020 GTCMHIC Metal Level Plans'!$D$25,IF($W8="ACA-G",'2020 GTCMHIC Metal Level Plans'!$F$25,IF($W8="ACA-S",'2020 GTCMHIC Metal Level Plans'!$H$25,IF($W8="ACA-B",'2020 GTCMHIC Metal Level Plans'!$J$25,'Premium Rate Summary - Cities'!X8+Y8))))</f>
        <v>962.15</v>
      </c>
      <c r="AA8" s="47">
        <f>IF($W8="MM1",'2020 GTCMHIC Indemnity Plans'!$D$26,IF($W8="MM2",'2020 GTCMHIC Indemnity Plans'!$F$26,IF($W8="MM3",'2020 GTCMHIC Indemnity Plans'!$H$26,IF($W8="MM5",'2020 GTCMHIC Indemnity Plans'!$J$26,IF($W8="MM6",'2020 GTCMHIC Comprehensive Plan'!$D$26,IF($W8="MM7",'2020 GTCMHIC Indemnity Plans'!$L$26,IF($W8="PPO1",'2020 GTMHIC PPO Plans'!$D$26,IF($W8="PPO2",'2020 GTMHIC PPO Plans'!$F$26,IF($W8="PPO3",'2020 GTMHIC PPO Plans'!$H$26,IF($W8="PPOT",'2020 GTMHIC PPO Plans'!$J$26,IF($W8="ACA-P",'2020 GTCMHIC Metal Level Plans'!$D$29,IF($W8="ACA-G",'2020 GTCMHIC Metal Level Plans'!$D$34,IF($W8="ACA-S",'2020 GTCMHIC Metal Level Plans'!$D$39,IF($W8="ACA-B",'2020 GTCMHIC Metal Level Plans'!$D$44,IF($W8="MS-1","n/a",IF($W8="MS-2","n/a",IF($W8="MS-3","n/a",IF($W8="MS-4","n/a",IF($W8="MS-5","n/a"," ")))))))))))))))))))</f>
        <v>1727.17</v>
      </c>
      <c r="AB8" s="47">
        <f>IF($P8="2T1",'2020 GTCMHIC 2-Tier Rx Plans'!$C$31,IF($P8="2T2",'2020 GTCMHIC 2-Tier Rx Plans'!$D$31,IF($P8="2T3",'2020 GTCMHIC 2-Tier Rx Plans'!$E$31,IF($P8="3T3",'2020 GTCMHIC 3-Tier Rx Plans'!$C$31,IF($P8="3T5a",'2020 GTCMHIC 3-Tier Rx Plans'!$D$31,IF($P8="3T6",'2020 GTCMHIC 3-Tier Rx Plans'!$E$31,IF($P8="3T7",'2020 GTCMHIC 3-Tier Rx Plans'!$F$31,IF($P8="3T9",'2020 GTCMHIC 3-Tier Rx Plans'!$G$31,IF($P8="3T10",'2020 GTCMHIC 3-Tier Rx Plans'!$H$31,IF($P8="3T11",'2020 GTCMHIC 3-Tier Rx Plans'!$I$31,IF($P8="3T13",'2020 GTCMHIC 3-Tier Rx Plans'!$J$31,IF($W8="ACA-P",'2020 GTCMHIC Metal Level Plans'!$C$31,IF($W8="ACA-G",'2020 GTCMHIC Metal Level Plans'!$C$31,IF($W8="ACA-S",'2020 GTCMHIC Metal Level Plans'!$C$31,IF($W8="ACA-B",'2020 GTCMHIC Metal Level Plans'!$C$31,IF($W8="MS-1","n/a",IF($W8="MS-2","n/a",IF($W8="MS-3","n/a",IF($W8="MS-4","n/a",IF($W8="MS-5","n/a",IF($W8="MS-6",'2020 Mx Supp Plans'!$N$27,0)))))))))))))))))))))</f>
        <v>358.25</v>
      </c>
      <c r="AC8" s="47">
        <f>IF($W8="ACA-P",'2020 GTCMHIC Metal Level Plans'!$D$26,IF($W8="ACA-G",'2020 GTCMHIC Metal Level Plans'!$F$26,IF($W8="ACA-S",'2020 GTCMHIC Metal Level Plans'!$H$26,IF($W8="ACA-B",'2020 GTCMHIC Metal Level Plans'!$J$26,'Premium Rate Summary - Cities'!AA8+AB8))))</f>
        <v>2085.42</v>
      </c>
    </row>
    <row r="9" spans="1:30" s="6" customFormat="1" ht="15.95" customHeight="1" x14ac:dyDescent="0.2">
      <c r="A9" s="257" t="s">
        <v>12</v>
      </c>
      <c r="B9" s="260">
        <v>2</v>
      </c>
      <c r="C9" s="143" t="s">
        <v>129</v>
      </c>
      <c r="D9" s="143" t="s">
        <v>361</v>
      </c>
      <c r="E9" s="263">
        <v>40544</v>
      </c>
      <c r="F9" s="266" t="s">
        <v>78</v>
      </c>
      <c r="G9" s="148" t="s">
        <v>85</v>
      </c>
      <c r="H9" s="148" t="s">
        <v>86</v>
      </c>
      <c r="I9" s="148" t="s">
        <v>123</v>
      </c>
      <c r="J9" s="12">
        <v>2</v>
      </c>
      <c r="K9" s="12">
        <v>10</v>
      </c>
      <c r="L9" s="12">
        <v>10</v>
      </c>
      <c r="M9" s="12">
        <v>2</v>
      </c>
      <c r="N9" s="12">
        <v>10</v>
      </c>
      <c r="O9" s="12">
        <v>10</v>
      </c>
      <c r="P9" s="12" t="s">
        <v>31</v>
      </c>
      <c r="Q9" s="145" t="s">
        <v>47</v>
      </c>
      <c r="R9" s="145" t="s">
        <v>23</v>
      </c>
      <c r="S9" s="12">
        <v>50</v>
      </c>
      <c r="T9" s="12">
        <v>150</v>
      </c>
      <c r="U9" s="12">
        <v>400</v>
      </c>
      <c r="V9" s="12">
        <v>1200</v>
      </c>
      <c r="W9" s="145" t="s">
        <v>35</v>
      </c>
      <c r="X9" s="48">
        <f>IF($W9="MM1",'2020 GTCMHIC Indemnity Plans'!$D$25,IF($W9="MM2",'2020 GTCMHIC Indemnity Plans'!$F$25,IF($W9="MM3",'2020 GTCMHIC Indemnity Plans'!$H$25,IF($W9="MM5",'2020 GTCMHIC Indemnity Plans'!$J$25,IF($W9="MM6",'2020 GTCMHIC Comprehensive Plan'!$D$25,IF($W9="MM7",'2020 GTCMHIC Indemnity Plans'!$L$25,IF($W9="PPO1",'2020 GTMHIC PPO Plans'!$D$25,IF($W9="PPO2",'2020 GTMHIC PPO Plans'!$F$25,IF($W9="PPO3",'2020 GTMHIC PPO Plans'!$H$25,IF($W9="PPOT",'2020 GTMHIC PPO Plans'!$J$25,IF($W9="ACA-P",'2020 GTCMHIC Metal Level Plans'!$C$29,IF($W9="ACA-G",'2020 GTCMHIC Metal Level Plans'!$C$34,IF($W9="ACA-S",'2020 GTCMHIC Metal Level Plans'!$C$39,IF($W9="ACA-B",'2020 GTCMHIC Metal Level Plans'!$C$44,IF($W9="MS-1",'2020 Mx Supp Plans'!$D$26,IF($W9="MS-2",'2020 Mx Supp Plans'!$F$26,IF($W9="MS-3",'2020 Mx Supp Plans'!$H$26,IF($W9="MS-4",'2020 Mx Supp Plans'!$J$26,IF($W9="MS-5",'2020 Mx Supp Plans'!$L$26," ")))))))))))))))))))</f>
        <v>796.87</v>
      </c>
      <c r="Y9" s="48">
        <f>IF($P9="2T1",'2020 GTCMHIC 2-Tier Rx Plans'!$C$30,IF($P9="2T2",'2020 GTCMHIC 2-Tier Rx Plans'!$D$30,IF($P9="2T3",'2020 GTCMHIC 2-Tier Rx Plans'!$E$30,IF($P9="3T3",'2020 GTCMHIC 3-Tier Rx Plans'!$C$30,IF($P9="3T5a",'2020 GTCMHIC 3-Tier Rx Plans'!$D$30,IF($P9="3T6",'2020 GTCMHIC 3-Tier Rx Plans'!$E$30,IF($P9="3T7",'2020 GTCMHIC 3-Tier Rx Plans'!$F$30,IF($P9="3T9",'2020 GTCMHIC 3-Tier Rx Plans'!$G$30,IF($P9="3T10",'2020 GTCMHIC 3-Tier Rx Plans'!$H$30,IF($P9="3T11",'2020 GTCMHIC 3-Tier Rx Plans'!$I$30,IF($P9="3T13",'2020 GTCMHIC 3-Tier Rx Plans'!$J$30,IF($W9="ACA-P",'2020 GTCMHIC Metal Level Plans'!$C$30,IF($W9="ACA-G",'2020 GTCMHIC Metal Level Plans'!$C$35,IF($W9="ACA-S",'2020 GTCMHIC Metal Level Plans'!$C$40,IF($W9="ACA-B",'2020 GTCMHIC Metal Level Plans'!$C$45,IF($W9="MS-1",'2020 Mx Supp Plans'!$D$27,IF($W9="MS-2",'2020 Mx Supp Plans'!$F$27,IF($W9="MS-3",'2020 Mx Supp Plans'!$H$27,IF($W9="MS-4",'2020 Mx Supp Plans'!$J$27,IF($W9="MS-5",'2020 Mx Supp Plans'!$L$27,IF($W9="MS-6",'2020 Mx Supp Plans'!$N$27,0)))))))))))))))))))))</f>
        <v>361.35</v>
      </c>
      <c r="Z9" s="48">
        <f>IF($W9="ACA-P",'2020 GTCMHIC Metal Level Plans'!$D$25,IF($W9="ACA-G",'2020 GTCMHIC Metal Level Plans'!$F$25,IF($W9="ACA-S",'2020 GTCMHIC Metal Level Plans'!$H$25,IF($W9="ACA-B",'2020 GTCMHIC Metal Level Plans'!$J$25,'Premium Rate Summary - Cities'!X9+Y9))))</f>
        <v>1158.22</v>
      </c>
      <c r="AA9" s="48">
        <f>IF($W9="MM1",'2020 GTCMHIC Indemnity Plans'!$D$26,IF($W9="MM2",'2020 GTCMHIC Indemnity Plans'!$F$26,IF($W9="MM3",'2020 GTCMHIC Indemnity Plans'!$H$26,IF($W9="MM5",'2020 GTCMHIC Indemnity Plans'!$J$26,IF($W9="MM6",'2020 GTCMHIC Comprehensive Plan'!$D$26,IF($W9="MM7",'2020 GTCMHIC Indemnity Plans'!$L$26,IF($W9="PPO1",'2020 GTMHIC PPO Plans'!$D$26,IF($W9="PPO2",'2020 GTMHIC PPO Plans'!$F$26,IF($W9="PPO3",'2020 GTMHIC PPO Plans'!$H$26,IF($W9="PPOT",'2020 GTMHIC PPO Plans'!$J$26,IF($W9="ACA-P",'2020 GTCMHIC Metal Level Plans'!$D$29,IF($W9="ACA-G",'2020 GTCMHIC Metal Level Plans'!$D$34,IF($W9="ACA-S",'2020 GTCMHIC Metal Level Plans'!$D$39,IF($W9="ACA-B",'2020 GTCMHIC Metal Level Plans'!$D$44,IF($W9="MS-1","n/a",IF($W9="MS-2","n/a",IF($W9="MS-3","n/a",IF($W9="MS-4","n/a",IF($W9="MS-5","n/a"," ")))))))))))))))))))</f>
        <v>1727.17</v>
      </c>
      <c r="AB9" s="48">
        <f>IF($P9="2T1",'2020 GTCMHIC 2-Tier Rx Plans'!$C$31,IF($P9="2T2",'2020 GTCMHIC 2-Tier Rx Plans'!$D$31,IF($P9="2T3",'2020 GTCMHIC 2-Tier Rx Plans'!$E$31,IF($P9="3T3",'2020 GTCMHIC 3-Tier Rx Plans'!$C$31,IF($P9="3T5a",'2020 GTCMHIC 3-Tier Rx Plans'!$D$31,IF($P9="3T6",'2020 GTCMHIC 3-Tier Rx Plans'!$E$31,IF($P9="3T7",'2020 GTCMHIC 3-Tier Rx Plans'!$F$31,IF($P9="3T9",'2020 GTCMHIC 3-Tier Rx Plans'!$G$31,IF($P9="3T10",'2020 GTCMHIC 3-Tier Rx Plans'!$H$31,IF($P9="3T11",'2020 GTCMHIC 3-Tier Rx Plans'!$I$31,IF($P9="3T13",'2020 GTCMHIC 3-Tier Rx Plans'!$J$31,IF($W9="ACA-P",'2020 GTCMHIC Metal Level Plans'!$C$31,IF($W9="ACA-G",'2020 GTCMHIC Metal Level Plans'!$C$31,IF($W9="ACA-S",'2020 GTCMHIC Metal Level Plans'!$C$31,IF($W9="ACA-B",'2020 GTCMHIC Metal Level Plans'!$C$31,IF($W9="MS-1","n/a",IF($W9="MS-2","n/a",IF($W9="MS-3","n/a",IF($W9="MS-4","n/a",IF($W9="MS-5","n/a",IF($W9="MS-6",'2020 Mx Supp Plans'!$N$27,0)))))))))))))))))))))</f>
        <v>783.2</v>
      </c>
      <c r="AC9" s="48">
        <f>IF($W9="ACA-P",'2020 GTCMHIC Metal Level Plans'!$D$26,IF($W9="ACA-G",'2020 GTCMHIC Metal Level Plans'!$F$26,IF($W9="ACA-S",'2020 GTCMHIC Metal Level Plans'!$H$26,IF($W9="ACA-B",'2020 GTCMHIC Metal Level Plans'!$J$26,'Premium Rate Summary - Cities'!AA9+AB9))))</f>
        <v>2510.37</v>
      </c>
      <c r="AD9" s="19"/>
    </row>
    <row r="10" spans="1:30" s="6" customFormat="1" ht="15.95" customHeight="1" x14ac:dyDescent="0.2">
      <c r="A10" s="258"/>
      <c r="B10" s="261"/>
      <c r="C10" s="143" t="s">
        <v>133</v>
      </c>
      <c r="D10" s="143" t="s">
        <v>361</v>
      </c>
      <c r="E10" s="264"/>
      <c r="F10" s="267"/>
      <c r="G10" s="148" t="s">
        <v>85</v>
      </c>
      <c r="H10" s="148" t="s">
        <v>124</v>
      </c>
      <c r="I10" s="148" t="s">
        <v>123</v>
      </c>
      <c r="J10" s="12">
        <v>2</v>
      </c>
      <c r="K10" s="12">
        <v>10</v>
      </c>
      <c r="L10" s="12">
        <v>10</v>
      </c>
      <c r="M10" s="12">
        <v>2</v>
      </c>
      <c r="N10" s="12">
        <v>10</v>
      </c>
      <c r="O10" s="12">
        <v>10</v>
      </c>
      <c r="P10" s="12" t="s">
        <v>31</v>
      </c>
      <c r="Q10" s="145" t="s">
        <v>47</v>
      </c>
      <c r="R10" s="145" t="s">
        <v>23</v>
      </c>
      <c r="S10" s="12">
        <v>50</v>
      </c>
      <c r="T10" s="12">
        <v>150</v>
      </c>
      <c r="U10" s="12">
        <v>400</v>
      </c>
      <c r="V10" s="12">
        <v>1200</v>
      </c>
      <c r="W10" s="145" t="s">
        <v>35</v>
      </c>
      <c r="X10" s="48">
        <f>IF($W10="MM1",'2020 GTCMHIC Indemnity Plans'!$D$25,IF($W10="MM2",'2020 GTCMHIC Indemnity Plans'!$F$25,IF($W10="MM3",'2020 GTCMHIC Indemnity Plans'!$H$25,IF($W10="MM5",'2020 GTCMHIC Indemnity Plans'!$J$25,IF($W10="MM6",'2020 GTCMHIC Comprehensive Plan'!$D$25,IF($W10="MM7",'2020 GTCMHIC Indemnity Plans'!$L$25,IF($W10="PPO1",'2020 GTMHIC PPO Plans'!$D$25,IF($W10="PPO2",'2020 GTMHIC PPO Plans'!$F$25,IF($W10="PPO3",'2020 GTMHIC PPO Plans'!$H$25,IF($W10="PPOT",'2020 GTMHIC PPO Plans'!$J$25,IF($W10="ACA-P",'2020 GTCMHIC Metal Level Plans'!$C$29,IF($W10="ACA-G",'2020 GTCMHIC Metal Level Plans'!$C$34,IF($W10="ACA-S",'2020 GTCMHIC Metal Level Plans'!$C$39,IF($W10="ACA-B",'2020 GTCMHIC Metal Level Plans'!$C$44,IF($W10="MS-1",'2020 Mx Supp Plans'!$D$26,IF($W10="MS-2",'2020 Mx Supp Plans'!$F$26,IF($W10="MS-3",'2020 Mx Supp Plans'!$H$26,IF($W10="MS-4",'2020 Mx Supp Plans'!$J$26,IF($W10="MS-5",'2020 Mx Supp Plans'!$L$26," ")))))))))))))))))))</f>
        <v>796.87</v>
      </c>
      <c r="Y10" s="48">
        <f>IF($P10="2T1",'2020 GTCMHIC 2-Tier Rx Plans'!$C$30,IF($P10="2T2",'2020 GTCMHIC 2-Tier Rx Plans'!$D$30,IF($P10="2T3",'2020 GTCMHIC 2-Tier Rx Plans'!$E$30,IF($P10="3T3",'2020 GTCMHIC 3-Tier Rx Plans'!$C$30,IF($P10="3T5a",'2020 GTCMHIC 3-Tier Rx Plans'!$D$30,IF($P10="3T6",'2020 GTCMHIC 3-Tier Rx Plans'!$E$30,IF($P10="3T7",'2020 GTCMHIC 3-Tier Rx Plans'!$F$30,IF($P10="3T9",'2020 GTCMHIC 3-Tier Rx Plans'!$G$30,IF($P10="3T10",'2020 GTCMHIC 3-Tier Rx Plans'!$H$30,IF($P10="3T11",'2020 GTCMHIC 3-Tier Rx Plans'!$I$30,IF($P10="3T13",'2020 GTCMHIC 3-Tier Rx Plans'!$J$30,IF($W10="ACA-P",'2020 GTCMHIC Metal Level Plans'!$C$30,IF($W10="ACA-G",'2020 GTCMHIC Metal Level Plans'!$C$35,IF($W10="ACA-S",'2020 GTCMHIC Metal Level Plans'!$C$40,IF($W10="ACA-B",'2020 GTCMHIC Metal Level Plans'!$C$45,IF($W10="MS-1",'2020 Mx Supp Plans'!$D$27,IF($W10="MS-2",'2020 Mx Supp Plans'!$F$27,IF($W10="MS-3",'2020 Mx Supp Plans'!$H$27,IF($W10="MS-4",'2020 Mx Supp Plans'!$J$27,IF($W10="MS-5",'2020 Mx Supp Plans'!$L$27,IF($W10="MS-6",'2020 Mx Supp Plans'!$N$27,0)))))))))))))))))))))</f>
        <v>361.35</v>
      </c>
      <c r="Z10" s="48">
        <f>IF($W10="ACA-P",'2020 GTCMHIC Metal Level Plans'!$D$25,IF($W10="ACA-G",'2020 GTCMHIC Metal Level Plans'!$F$25,IF($W10="ACA-S",'2020 GTCMHIC Metal Level Plans'!$H$25,IF($W10="ACA-B",'2020 GTCMHIC Metal Level Plans'!$J$25,'Premium Rate Summary - Cities'!X10+Y10))))</f>
        <v>1158.22</v>
      </c>
      <c r="AA10" s="48">
        <f>IF($W10="MM1",'2020 GTCMHIC Indemnity Plans'!$D$26,IF($W10="MM2",'2020 GTCMHIC Indemnity Plans'!$F$26,IF($W10="MM3",'2020 GTCMHIC Indemnity Plans'!$H$26,IF($W10="MM5",'2020 GTCMHIC Indemnity Plans'!$J$26,IF($W10="MM6",'2020 GTCMHIC Comprehensive Plan'!$D$26,IF($W10="MM7",'2020 GTCMHIC Indemnity Plans'!$L$26,IF($W10="PPO1",'2020 GTMHIC PPO Plans'!$D$26,IF($W10="PPO2",'2020 GTMHIC PPO Plans'!$F$26,IF($W10="PPO3",'2020 GTMHIC PPO Plans'!$H$26,IF($W10="PPOT",'2020 GTMHIC PPO Plans'!$J$26,IF($W10="ACA-P",'2020 GTCMHIC Metal Level Plans'!$D$29,IF($W10="ACA-G",'2020 GTCMHIC Metal Level Plans'!$D$34,IF($W10="ACA-S",'2020 GTCMHIC Metal Level Plans'!$D$39,IF($W10="ACA-B",'2020 GTCMHIC Metal Level Plans'!$D$44,IF($W10="MS-1","n/a",IF($W10="MS-2","n/a",IF($W10="MS-3","n/a",IF($W10="MS-4","n/a",IF($W10="MS-5","n/a"," ")))))))))))))))))))</f>
        <v>1727.17</v>
      </c>
      <c r="AB10" s="48">
        <f>IF($P10="2T1",'2020 GTCMHIC 2-Tier Rx Plans'!$C$31,IF($P10="2T2",'2020 GTCMHIC 2-Tier Rx Plans'!$D$31,IF($P10="2T3",'2020 GTCMHIC 2-Tier Rx Plans'!$E$31,IF($P10="3T3",'2020 GTCMHIC 3-Tier Rx Plans'!$C$31,IF($P10="3T5a",'2020 GTCMHIC 3-Tier Rx Plans'!$D$31,IF($P10="3T6",'2020 GTCMHIC 3-Tier Rx Plans'!$E$31,IF($P10="3T7",'2020 GTCMHIC 3-Tier Rx Plans'!$F$31,IF($P10="3T9",'2020 GTCMHIC 3-Tier Rx Plans'!$G$31,IF($P10="3T10",'2020 GTCMHIC 3-Tier Rx Plans'!$H$31,IF($P10="3T11",'2020 GTCMHIC 3-Tier Rx Plans'!$I$31,IF($P10="3T13",'2020 GTCMHIC 3-Tier Rx Plans'!$J$31,IF($W10="ACA-P",'2020 GTCMHIC Metal Level Plans'!$C$31,IF($W10="ACA-G",'2020 GTCMHIC Metal Level Plans'!$C$31,IF($W10="ACA-S",'2020 GTCMHIC Metal Level Plans'!$C$31,IF($W10="ACA-B",'2020 GTCMHIC Metal Level Plans'!$C$31,IF($W10="MS-1","n/a",IF($W10="MS-2","n/a",IF($W10="MS-3","n/a",IF($W10="MS-4","n/a",IF($W10="MS-5","n/a",IF($W10="MS-6",'2020 Mx Supp Plans'!$N$27,0)))))))))))))))))))))</f>
        <v>783.2</v>
      </c>
      <c r="AC10" s="48">
        <f>IF($W10="ACA-P",'2020 GTCMHIC Metal Level Plans'!$D$26,IF($W10="ACA-G",'2020 GTCMHIC Metal Level Plans'!$F$26,IF($W10="ACA-S",'2020 GTCMHIC Metal Level Plans'!$H$26,IF($W10="ACA-B",'2020 GTCMHIC Metal Level Plans'!$J$26,'Premium Rate Summary - Cities'!AA10+AB10))))</f>
        <v>2510.37</v>
      </c>
      <c r="AD10" s="19"/>
    </row>
    <row r="11" spans="1:30" s="6" customFormat="1" ht="15.95" customHeight="1" x14ac:dyDescent="0.2">
      <c r="A11" s="258"/>
      <c r="B11" s="261"/>
      <c r="C11" s="143" t="s">
        <v>134</v>
      </c>
      <c r="D11" s="143" t="s">
        <v>361</v>
      </c>
      <c r="E11" s="264"/>
      <c r="F11" s="267"/>
      <c r="G11" s="148" t="s">
        <v>97</v>
      </c>
      <c r="H11" s="148" t="s">
        <v>125</v>
      </c>
      <c r="I11" s="148" t="s">
        <v>123</v>
      </c>
      <c r="J11" s="12">
        <v>5</v>
      </c>
      <c r="K11" s="12">
        <v>15</v>
      </c>
      <c r="L11" s="12">
        <v>30</v>
      </c>
      <c r="M11" s="12">
        <v>10</v>
      </c>
      <c r="N11" s="12">
        <v>30</v>
      </c>
      <c r="O11" s="12">
        <v>60</v>
      </c>
      <c r="P11" s="12" t="s">
        <v>40</v>
      </c>
      <c r="Q11" s="145" t="s">
        <v>47</v>
      </c>
      <c r="R11" s="145" t="s">
        <v>23</v>
      </c>
      <c r="S11" s="12">
        <v>50</v>
      </c>
      <c r="T11" s="12">
        <v>150</v>
      </c>
      <c r="U11" s="12">
        <v>400</v>
      </c>
      <c r="V11" s="12">
        <v>1200</v>
      </c>
      <c r="W11" s="145" t="s">
        <v>35</v>
      </c>
      <c r="X11" s="48">
        <f>IF($W11="MM1",'2020 GTCMHIC Indemnity Plans'!$D$25,IF($W11="MM2",'2020 GTCMHIC Indemnity Plans'!$F$25,IF($W11="MM3",'2020 GTCMHIC Indemnity Plans'!$H$25,IF($W11="MM5",'2020 GTCMHIC Indemnity Plans'!$J$25,IF($W11="MM6",'2020 GTCMHIC Comprehensive Plan'!$D$25,IF($W11="MM7",'2020 GTCMHIC Indemnity Plans'!$L$25,IF($W11="PPO1",'2020 GTMHIC PPO Plans'!$D$25,IF($W11="PPO2",'2020 GTMHIC PPO Plans'!$F$25,IF($W11="PPO3",'2020 GTMHIC PPO Plans'!$H$25,IF($W11="PPOT",'2020 GTMHIC PPO Plans'!$J$25,IF($W11="ACA-P",'2020 GTCMHIC Metal Level Plans'!$C$29,IF($W11="ACA-G",'2020 GTCMHIC Metal Level Plans'!$C$34,IF($W11="ACA-S",'2020 GTCMHIC Metal Level Plans'!$C$39,IF($W11="ACA-B",'2020 GTCMHIC Metal Level Plans'!$C$44,IF($W11="MS-1",'2020 Mx Supp Plans'!$D$26,IF($W11="MS-2",'2020 Mx Supp Plans'!$F$26,IF($W11="MS-3",'2020 Mx Supp Plans'!$H$26,IF($W11="MS-4",'2020 Mx Supp Plans'!$J$26,IF($W11="MS-5",'2020 Mx Supp Plans'!$L$26," ")))))))))))))))))))</f>
        <v>796.87</v>
      </c>
      <c r="Y11" s="48">
        <f>IF($P11="2T1",'2020 GTCMHIC 2-Tier Rx Plans'!$C$30,IF($P11="2T2",'2020 GTCMHIC 2-Tier Rx Plans'!$D$30,IF($P11="2T3",'2020 GTCMHIC 2-Tier Rx Plans'!$E$30,IF($P11="3T3",'2020 GTCMHIC 3-Tier Rx Plans'!$C$30,IF($P11="3T5a",'2020 GTCMHIC 3-Tier Rx Plans'!$D$30,IF($P11="3T6",'2020 GTCMHIC 3-Tier Rx Plans'!$E$30,IF($P11="3T7",'2020 GTCMHIC 3-Tier Rx Plans'!$F$30,IF($P11="3T9",'2020 GTCMHIC 3-Tier Rx Plans'!$G$30,IF($P11="3T10",'2020 GTCMHIC 3-Tier Rx Plans'!$H$30,IF($P11="3T11",'2020 GTCMHIC 3-Tier Rx Plans'!$I$30,IF($P11="3T13",'2020 GTCMHIC 3-Tier Rx Plans'!$J$30,IF($W11="ACA-P",'2020 GTCMHIC Metal Level Plans'!$C$30,IF($W11="ACA-G",'2020 GTCMHIC Metal Level Plans'!$C$35,IF($W11="ACA-S",'2020 GTCMHIC Metal Level Plans'!$C$40,IF($W11="ACA-B",'2020 GTCMHIC Metal Level Plans'!$C$45,IF($W11="MS-1",'2020 Mx Supp Plans'!$D$27,IF($W11="MS-2",'2020 Mx Supp Plans'!$F$27,IF($W11="MS-3",'2020 Mx Supp Plans'!$H$27,IF($W11="MS-4",'2020 Mx Supp Plans'!$J$27,IF($W11="MS-5",'2020 Mx Supp Plans'!$L$27,IF($W11="MS-6",'2020 Mx Supp Plans'!$N$27,0)))))))))))))))))))))</f>
        <v>246.1</v>
      </c>
      <c r="Z11" s="48">
        <f>IF($W11="ACA-P",'2020 GTCMHIC Metal Level Plans'!$D$25,IF($W11="ACA-G",'2020 GTCMHIC Metal Level Plans'!$F$25,IF($W11="ACA-S",'2020 GTCMHIC Metal Level Plans'!$H$25,IF($W11="ACA-B",'2020 GTCMHIC Metal Level Plans'!$J$25,'Premium Rate Summary - Cities'!X11+Y11))))</f>
        <v>1042.97</v>
      </c>
      <c r="AA11" s="48">
        <f>IF($W11="MM1",'2020 GTCMHIC Indemnity Plans'!$D$26,IF($W11="MM2",'2020 GTCMHIC Indemnity Plans'!$F$26,IF($W11="MM3",'2020 GTCMHIC Indemnity Plans'!$H$26,IF($W11="MM5",'2020 GTCMHIC Indemnity Plans'!$J$26,IF($W11="MM6",'2020 GTCMHIC Comprehensive Plan'!$D$26,IF($W11="MM7",'2020 GTCMHIC Indemnity Plans'!$L$26,IF($W11="PPO1",'2020 GTMHIC PPO Plans'!$D$26,IF($W11="PPO2",'2020 GTMHIC PPO Plans'!$F$26,IF($W11="PPO3",'2020 GTMHIC PPO Plans'!$H$26,IF($W11="PPOT",'2020 GTMHIC PPO Plans'!$J$26,IF($W11="ACA-P",'2020 GTCMHIC Metal Level Plans'!$D$29,IF($W11="ACA-G",'2020 GTCMHIC Metal Level Plans'!$D$34,IF($W11="ACA-S",'2020 GTCMHIC Metal Level Plans'!$D$39,IF($W11="ACA-B",'2020 GTCMHIC Metal Level Plans'!$D$44,IF($W11="MS-1","n/a",IF($W11="MS-2","n/a",IF($W11="MS-3","n/a",IF($W11="MS-4","n/a",IF($W11="MS-5","n/a"," ")))))))))))))))))))</f>
        <v>1727.17</v>
      </c>
      <c r="AB11" s="48">
        <f>IF($P11="2T1",'2020 GTCMHIC 2-Tier Rx Plans'!$C$31,IF($P11="2T2",'2020 GTCMHIC 2-Tier Rx Plans'!$D$31,IF($P11="2T3",'2020 GTCMHIC 2-Tier Rx Plans'!$E$31,IF($P11="3T3",'2020 GTCMHIC 3-Tier Rx Plans'!$C$31,IF($P11="3T5a",'2020 GTCMHIC 3-Tier Rx Plans'!$D$31,IF($P11="3T6",'2020 GTCMHIC 3-Tier Rx Plans'!$E$31,IF($P11="3T7",'2020 GTCMHIC 3-Tier Rx Plans'!$F$31,IF($P11="3T9",'2020 GTCMHIC 3-Tier Rx Plans'!$G$31,IF($P11="3T10",'2020 GTCMHIC 3-Tier Rx Plans'!$H$31,IF($P11="3T11",'2020 GTCMHIC 3-Tier Rx Plans'!$I$31,IF($P11="3T13",'2020 GTCMHIC 3-Tier Rx Plans'!$J$31,IF($W11="ACA-P",'2020 GTCMHIC Metal Level Plans'!$C$31,IF($W11="ACA-G",'2020 GTCMHIC Metal Level Plans'!$C$31,IF($W11="ACA-S",'2020 GTCMHIC Metal Level Plans'!$C$31,IF($W11="ACA-B",'2020 GTCMHIC Metal Level Plans'!$C$31,IF($W11="MS-1","n/a",IF($W11="MS-2","n/a",IF($W11="MS-3","n/a",IF($W11="MS-4","n/a",IF($W11="MS-5","n/a",IF($W11="MS-6",'2020 Mx Supp Plans'!$N$27,0)))))))))))))))))))))</f>
        <v>533.41</v>
      </c>
      <c r="AC11" s="48">
        <f>IF($W11="ACA-P",'2020 GTCMHIC Metal Level Plans'!$D$26,IF($W11="ACA-G",'2020 GTCMHIC Metal Level Plans'!$F$26,IF($W11="ACA-S",'2020 GTCMHIC Metal Level Plans'!$H$26,IF($W11="ACA-B",'2020 GTCMHIC Metal Level Plans'!$J$26,'Premium Rate Summary - Cities'!AA11+AB11))))</f>
        <v>2260.58</v>
      </c>
      <c r="AD11" s="19"/>
    </row>
    <row r="12" spans="1:30" s="6" customFormat="1" ht="15.95" customHeight="1" x14ac:dyDescent="0.2">
      <c r="A12" s="258"/>
      <c r="B12" s="261"/>
      <c r="C12" s="143" t="s">
        <v>130</v>
      </c>
      <c r="D12" s="143" t="s">
        <v>361</v>
      </c>
      <c r="E12" s="264"/>
      <c r="F12" s="267"/>
      <c r="G12" s="148" t="s">
        <v>97</v>
      </c>
      <c r="H12" s="148" t="s">
        <v>126</v>
      </c>
      <c r="I12" s="148" t="s">
        <v>123</v>
      </c>
      <c r="J12" s="12">
        <v>5</v>
      </c>
      <c r="K12" s="12">
        <v>15</v>
      </c>
      <c r="L12" s="12">
        <v>30</v>
      </c>
      <c r="M12" s="12">
        <v>10</v>
      </c>
      <c r="N12" s="12">
        <v>30</v>
      </c>
      <c r="O12" s="12">
        <v>60</v>
      </c>
      <c r="P12" s="12" t="s">
        <v>40</v>
      </c>
      <c r="Q12" s="145" t="s">
        <v>47</v>
      </c>
      <c r="R12" s="145" t="s">
        <v>23</v>
      </c>
      <c r="S12" s="12">
        <v>50</v>
      </c>
      <c r="T12" s="12">
        <v>150</v>
      </c>
      <c r="U12" s="12">
        <v>400</v>
      </c>
      <c r="V12" s="12">
        <v>1200</v>
      </c>
      <c r="W12" s="145" t="s">
        <v>35</v>
      </c>
      <c r="X12" s="48">
        <f>IF($W12="MM1",'2020 GTCMHIC Indemnity Plans'!$D$25,IF($W12="MM2",'2020 GTCMHIC Indemnity Plans'!$F$25,IF($W12="MM3",'2020 GTCMHIC Indemnity Plans'!$H$25,IF($W12="MM5",'2020 GTCMHIC Indemnity Plans'!$J$25,IF($W12="MM6",'2020 GTCMHIC Comprehensive Plan'!$D$25,IF($W12="MM7",'2020 GTCMHIC Indemnity Plans'!$L$25,IF($W12="PPO1",'2020 GTMHIC PPO Plans'!$D$25,IF($W12="PPO2",'2020 GTMHIC PPO Plans'!$F$25,IF($W12="PPO3",'2020 GTMHIC PPO Plans'!$H$25,IF($W12="PPOT",'2020 GTMHIC PPO Plans'!$J$25,IF($W12="ACA-P",'2020 GTCMHIC Metal Level Plans'!$C$29,IF($W12="ACA-G",'2020 GTCMHIC Metal Level Plans'!$C$34,IF($W12="ACA-S",'2020 GTCMHIC Metal Level Plans'!$C$39,IF($W12="ACA-B",'2020 GTCMHIC Metal Level Plans'!$C$44,IF($W12="MS-1",'2020 Mx Supp Plans'!$D$26,IF($W12="MS-2",'2020 Mx Supp Plans'!$F$26,IF($W12="MS-3",'2020 Mx Supp Plans'!$H$26,IF($W12="MS-4",'2020 Mx Supp Plans'!$J$26,IF($W12="MS-5",'2020 Mx Supp Plans'!$L$26," ")))))))))))))))))))</f>
        <v>796.87</v>
      </c>
      <c r="Y12" s="48">
        <f>IF($P12="2T1",'2020 GTCMHIC 2-Tier Rx Plans'!$C$30,IF($P12="2T2",'2020 GTCMHIC 2-Tier Rx Plans'!$D$30,IF($P12="2T3",'2020 GTCMHIC 2-Tier Rx Plans'!$E$30,IF($P12="3T3",'2020 GTCMHIC 3-Tier Rx Plans'!$C$30,IF($P12="3T5a",'2020 GTCMHIC 3-Tier Rx Plans'!$D$30,IF($P12="3T6",'2020 GTCMHIC 3-Tier Rx Plans'!$E$30,IF($P12="3T7",'2020 GTCMHIC 3-Tier Rx Plans'!$F$30,IF($P12="3T9",'2020 GTCMHIC 3-Tier Rx Plans'!$G$30,IF($P12="3T10",'2020 GTCMHIC 3-Tier Rx Plans'!$H$30,IF($P12="3T11",'2020 GTCMHIC 3-Tier Rx Plans'!$I$30,IF($P12="3T13",'2020 GTCMHIC 3-Tier Rx Plans'!$J$30,IF($W12="ACA-P",'2020 GTCMHIC Metal Level Plans'!$C$30,IF($W12="ACA-G",'2020 GTCMHIC Metal Level Plans'!$C$35,IF($W12="ACA-S",'2020 GTCMHIC Metal Level Plans'!$C$40,IF($W12="ACA-B",'2020 GTCMHIC Metal Level Plans'!$C$45,IF($W12="MS-1",'2020 Mx Supp Plans'!$D$27,IF($W12="MS-2",'2020 Mx Supp Plans'!$F$27,IF($W12="MS-3",'2020 Mx Supp Plans'!$H$27,IF($W12="MS-4",'2020 Mx Supp Plans'!$J$27,IF($W12="MS-5",'2020 Mx Supp Plans'!$L$27,IF($W12="MS-6",'2020 Mx Supp Plans'!$N$27,0)))))))))))))))))))))</f>
        <v>246.1</v>
      </c>
      <c r="Z12" s="48">
        <f>IF($W12="ACA-P",'2020 GTCMHIC Metal Level Plans'!$D$25,IF($W12="ACA-G",'2020 GTCMHIC Metal Level Plans'!$F$25,IF($W12="ACA-S",'2020 GTCMHIC Metal Level Plans'!$H$25,IF($W12="ACA-B",'2020 GTCMHIC Metal Level Plans'!$J$25,'Premium Rate Summary - Cities'!X12+Y12))))</f>
        <v>1042.97</v>
      </c>
      <c r="AA12" s="48">
        <f>IF($W12="MM1",'2020 GTCMHIC Indemnity Plans'!$D$26,IF($W12="MM2",'2020 GTCMHIC Indemnity Plans'!$F$26,IF($W12="MM3",'2020 GTCMHIC Indemnity Plans'!$H$26,IF($W12="MM5",'2020 GTCMHIC Indemnity Plans'!$J$26,IF($W12="MM6",'2020 GTCMHIC Comprehensive Plan'!$D$26,IF($W12="MM7",'2020 GTCMHIC Indemnity Plans'!$L$26,IF($W12="PPO1",'2020 GTMHIC PPO Plans'!$D$26,IF($W12="PPO2",'2020 GTMHIC PPO Plans'!$F$26,IF($W12="PPO3",'2020 GTMHIC PPO Plans'!$H$26,IF($W12="PPOT",'2020 GTMHIC PPO Plans'!$J$26,IF($W12="ACA-P",'2020 GTCMHIC Metal Level Plans'!$D$29,IF($W12="ACA-G",'2020 GTCMHIC Metal Level Plans'!$D$34,IF($W12="ACA-S",'2020 GTCMHIC Metal Level Plans'!$D$39,IF($W12="ACA-B",'2020 GTCMHIC Metal Level Plans'!$D$44,IF($W12="MS-1","n/a",IF($W12="MS-2","n/a",IF($W12="MS-3","n/a",IF($W12="MS-4","n/a",IF($W12="MS-5","n/a"," ")))))))))))))))))))</f>
        <v>1727.17</v>
      </c>
      <c r="AB12" s="48">
        <f>IF($P12="2T1",'2020 GTCMHIC 2-Tier Rx Plans'!$C$31,IF($P12="2T2",'2020 GTCMHIC 2-Tier Rx Plans'!$D$31,IF($P12="2T3",'2020 GTCMHIC 2-Tier Rx Plans'!$E$31,IF($P12="3T3",'2020 GTCMHIC 3-Tier Rx Plans'!$C$31,IF($P12="3T5a",'2020 GTCMHIC 3-Tier Rx Plans'!$D$31,IF($P12="3T6",'2020 GTCMHIC 3-Tier Rx Plans'!$E$31,IF($P12="3T7",'2020 GTCMHIC 3-Tier Rx Plans'!$F$31,IF($P12="3T9",'2020 GTCMHIC 3-Tier Rx Plans'!$G$31,IF($P12="3T10",'2020 GTCMHIC 3-Tier Rx Plans'!$H$31,IF($P12="3T11",'2020 GTCMHIC 3-Tier Rx Plans'!$I$31,IF($P12="3T13",'2020 GTCMHIC 3-Tier Rx Plans'!$J$31,IF($W12="ACA-P",'2020 GTCMHIC Metal Level Plans'!$C$31,IF($W12="ACA-G",'2020 GTCMHIC Metal Level Plans'!$C$31,IF($W12="ACA-S",'2020 GTCMHIC Metal Level Plans'!$C$31,IF($W12="ACA-B",'2020 GTCMHIC Metal Level Plans'!$C$31,IF($W12="MS-1","n/a",IF($W12="MS-2","n/a",IF($W12="MS-3","n/a",IF($W12="MS-4","n/a",IF($W12="MS-5","n/a",IF($W12="MS-6",'2020 Mx Supp Plans'!$N$27,0)))))))))))))))))))))</f>
        <v>533.41</v>
      </c>
      <c r="AC12" s="48">
        <f>IF($W12="ACA-P",'2020 GTCMHIC Metal Level Plans'!$D$26,IF($W12="ACA-G",'2020 GTCMHIC Metal Level Plans'!$F$26,IF($W12="ACA-S",'2020 GTCMHIC Metal Level Plans'!$H$26,IF($W12="ACA-B",'2020 GTCMHIC Metal Level Plans'!$J$26,'Premium Rate Summary - Cities'!AA12+AB12))))</f>
        <v>2260.58</v>
      </c>
      <c r="AD12" s="19"/>
    </row>
    <row r="13" spans="1:30" s="6" customFormat="1" ht="15.95" customHeight="1" x14ac:dyDescent="0.2">
      <c r="A13" s="258"/>
      <c r="B13" s="261"/>
      <c r="C13" s="143" t="s">
        <v>141</v>
      </c>
      <c r="D13" s="143" t="s">
        <v>361</v>
      </c>
      <c r="E13" s="264"/>
      <c r="F13" s="267"/>
      <c r="G13" s="148" t="s">
        <v>97</v>
      </c>
      <c r="H13" s="148" t="s">
        <v>127</v>
      </c>
      <c r="I13" s="148" t="s">
        <v>123</v>
      </c>
      <c r="J13" s="12">
        <v>5</v>
      </c>
      <c r="K13" s="12">
        <v>15</v>
      </c>
      <c r="L13" s="12">
        <v>30</v>
      </c>
      <c r="M13" s="12">
        <v>10</v>
      </c>
      <c r="N13" s="12">
        <v>30</v>
      </c>
      <c r="O13" s="12">
        <v>60</v>
      </c>
      <c r="P13" s="12" t="s">
        <v>40</v>
      </c>
      <c r="Q13" s="145" t="s">
        <v>47</v>
      </c>
      <c r="R13" s="145" t="s">
        <v>23</v>
      </c>
      <c r="S13" s="12">
        <v>50</v>
      </c>
      <c r="T13" s="12">
        <v>150</v>
      </c>
      <c r="U13" s="12">
        <v>400</v>
      </c>
      <c r="V13" s="12">
        <v>1200</v>
      </c>
      <c r="W13" s="145" t="s">
        <v>35</v>
      </c>
      <c r="X13" s="48">
        <f>IF($W13="MM1",'2020 GTCMHIC Indemnity Plans'!$D$25,IF($W13="MM2",'2020 GTCMHIC Indemnity Plans'!$F$25,IF($W13="MM3",'2020 GTCMHIC Indemnity Plans'!$H$25,IF($W13="MM5",'2020 GTCMHIC Indemnity Plans'!$J$25,IF($W13="MM6",'2020 GTCMHIC Comprehensive Plan'!$D$25,IF($W13="MM7",'2020 GTCMHIC Indemnity Plans'!$L$25,IF($W13="PPO1",'2020 GTMHIC PPO Plans'!$D$25,IF($W13="PPO2",'2020 GTMHIC PPO Plans'!$F$25,IF($W13="PPO3",'2020 GTMHIC PPO Plans'!$H$25,IF($W13="PPOT",'2020 GTMHIC PPO Plans'!$J$25,IF($W13="ACA-P",'2020 GTCMHIC Metal Level Plans'!$C$29,IF($W13="ACA-G",'2020 GTCMHIC Metal Level Plans'!$C$34,IF($W13="ACA-S",'2020 GTCMHIC Metal Level Plans'!$C$39,IF($W13="ACA-B",'2020 GTCMHIC Metal Level Plans'!$C$44,IF($W13="MS-1",'2020 Mx Supp Plans'!$D$26,IF($W13="MS-2",'2020 Mx Supp Plans'!$F$26,IF($W13="MS-3",'2020 Mx Supp Plans'!$H$26,IF($W13="MS-4",'2020 Mx Supp Plans'!$J$26,IF($W13="MS-5",'2020 Mx Supp Plans'!$L$26," ")))))))))))))))))))</f>
        <v>796.87</v>
      </c>
      <c r="Y13" s="48">
        <f>IF($P13="2T1",'2020 GTCMHIC 2-Tier Rx Plans'!$C$30,IF($P13="2T2",'2020 GTCMHIC 2-Tier Rx Plans'!$D$30,IF($P13="2T3",'2020 GTCMHIC 2-Tier Rx Plans'!$E$30,IF($P13="3T3",'2020 GTCMHIC 3-Tier Rx Plans'!$C$30,IF($P13="3T5a",'2020 GTCMHIC 3-Tier Rx Plans'!$D$30,IF($P13="3T6",'2020 GTCMHIC 3-Tier Rx Plans'!$E$30,IF($P13="3T7",'2020 GTCMHIC 3-Tier Rx Plans'!$F$30,IF($P13="3T9",'2020 GTCMHIC 3-Tier Rx Plans'!$G$30,IF($P13="3T10",'2020 GTCMHIC 3-Tier Rx Plans'!$H$30,IF($P13="3T11",'2020 GTCMHIC 3-Tier Rx Plans'!$I$30,IF($P13="3T13",'2020 GTCMHIC 3-Tier Rx Plans'!$J$30,IF($W13="ACA-P",'2020 GTCMHIC Metal Level Plans'!$C$30,IF($W13="ACA-G",'2020 GTCMHIC Metal Level Plans'!$C$35,IF($W13="ACA-S",'2020 GTCMHIC Metal Level Plans'!$C$40,IF($W13="ACA-B",'2020 GTCMHIC Metal Level Plans'!$C$45,IF($W13="MS-1",'2020 Mx Supp Plans'!$D$27,IF($W13="MS-2",'2020 Mx Supp Plans'!$F$27,IF($W13="MS-3",'2020 Mx Supp Plans'!$H$27,IF($W13="MS-4",'2020 Mx Supp Plans'!$J$27,IF($W13="MS-5",'2020 Mx Supp Plans'!$L$27,IF($W13="MS-6",'2020 Mx Supp Plans'!$N$27,0)))))))))))))))))))))</f>
        <v>246.1</v>
      </c>
      <c r="Z13" s="48">
        <f>IF($W13="ACA-P",'2020 GTCMHIC Metal Level Plans'!$D$25,IF($W13="ACA-G",'2020 GTCMHIC Metal Level Plans'!$F$25,IF($W13="ACA-S",'2020 GTCMHIC Metal Level Plans'!$H$25,IF($W13="ACA-B",'2020 GTCMHIC Metal Level Plans'!$J$25,'Premium Rate Summary - Cities'!X13+Y13))))</f>
        <v>1042.97</v>
      </c>
      <c r="AA13" s="48">
        <f>IF($W13="MM1",'2020 GTCMHIC Indemnity Plans'!$D$26,IF($W13="MM2",'2020 GTCMHIC Indemnity Plans'!$F$26,IF($W13="MM3",'2020 GTCMHIC Indemnity Plans'!$H$26,IF($W13="MM5",'2020 GTCMHIC Indemnity Plans'!$J$26,IF($W13="MM6",'2020 GTCMHIC Comprehensive Plan'!$D$26,IF($W13="MM7",'2020 GTCMHIC Indemnity Plans'!$L$26,IF($W13="PPO1",'2020 GTMHIC PPO Plans'!$D$26,IF($W13="PPO2",'2020 GTMHIC PPO Plans'!$F$26,IF($W13="PPO3",'2020 GTMHIC PPO Plans'!$H$26,IF($W13="PPOT",'2020 GTMHIC PPO Plans'!$J$26,IF($W13="ACA-P",'2020 GTCMHIC Metal Level Plans'!$D$29,IF($W13="ACA-G",'2020 GTCMHIC Metal Level Plans'!$D$34,IF($W13="ACA-S",'2020 GTCMHIC Metal Level Plans'!$D$39,IF($W13="ACA-B",'2020 GTCMHIC Metal Level Plans'!$D$44,IF($W13="MS-1","n/a",IF($W13="MS-2","n/a",IF($W13="MS-3","n/a",IF($W13="MS-4","n/a",IF($W13="MS-5","n/a"," ")))))))))))))))))))</f>
        <v>1727.17</v>
      </c>
      <c r="AB13" s="48">
        <f>IF($P13="2T1",'2020 GTCMHIC 2-Tier Rx Plans'!$C$31,IF($P13="2T2",'2020 GTCMHIC 2-Tier Rx Plans'!$D$31,IF($P13="2T3",'2020 GTCMHIC 2-Tier Rx Plans'!$E$31,IF($P13="3T3",'2020 GTCMHIC 3-Tier Rx Plans'!$C$31,IF($P13="3T5a",'2020 GTCMHIC 3-Tier Rx Plans'!$D$31,IF($P13="3T6",'2020 GTCMHIC 3-Tier Rx Plans'!$E$31,IF($P13="3T7",'2020 GTCMHIC 3-Tier Rx Plans'!$F$31,IF($P13="3T9",'2020 GTCMHIC 3-Tier Rx Plans'!$G$31,IF($P13="3T10",'2020 GTCMHIC 3-Tier Rx Plans'!$H$31,IF($P13="3T11",'2020 GTCMHIC 3-Tier Rx Plans'!$I$31,IF($P13="3T13",'2020 GTCMHIC 3-Tier Rx Plans'!$J$31,IF($W13="ACA-P",'2020 GTCMHIC Metal Level Plans'!$C$31,IF($W13="ACA-G",'2020 GTCMHIC Metal Level Plans'!$C$31,IF($W13="ACA-S",'2020 GTCMHIC Metal Level Plans'!$C$31,IF($W13="ACA-B",'2020 GTCMHIC Metal Level Plans'!$C$31,IF($W13="MS-1","n/a",IF($W13="MS-2","n/a",IF($W13="MS-3","n/a",IF($W13="MS-4","n/a",IF($W13="MS-5","n/a",IF($W13="MS-6",'2020 Mx Supp Plans'!$N$27,0)))))))))))))))))))))</f>
        <v>533.41</v>
      </c>
      <c r="AC13" s="48">
        <f>IF($W13="ACA-P",'2020 GTCMHIC Metal Level Plans'!$D$26,IF($W13="ACA-G",'2020 GTCMHIC Metal Level Plans'!$F$26,IF($W13="ACA-S",'2020 GTCMHIC Metal Level Plans'!$H$26,IF($W13="ACA-B",'2020 GTCMHIC Metal Level Plans'!$J$26,'Premium Rate Summary - Cities'!AA13+AB13))))</f>
        <v>2260.58</v>
      </c>
      <c r="AD13" s="19"/>
    </row>
    <row r="14" spans="1:30" s="6" customFormat="1" ht="15.95" customHeight="1" x14ac:dyDescent="0.2">
      <c r="A14" s="258"/>
      <c r="B14" s="261"/>
      <c r="C14" s="143" t="s">
        <v>144</v>
      </c>
      <c r="D14" s="143" t="s">
        <v>361</v>
      </c>
      <c r="E14" s="264"/>
      <c r="F14" s="267"/>
      <c r="G14" s="148" t="s">
        <v>97</v>
      </c>
      <c r="H14" s="148" t="s">
        <v>128</v>
      </c>
      <c r="I14" s="148" t="s">
        <v>123</v>
      </c>
      <c r="J14" s="12">
        <v>5</v>
      </c>
      <c r="K14" s="12">
        <v>15</v>
      </c>
      <c r="L14" s="12">
        <v>30</v>
      </c>
      <c r="M14" s="12">
        <v>10</v>
      </c>
      <c r="N14" s="12">
        <v>30</v>
      </c>
      <c r="O14" s="12">
        <v>60</v>
      </c>
      <c r="P14" s="12" t="s">
        <v>40</v>
      </c>
      <c r="Q14" s="145" t="s">
        <v>47</v>
      </c>
      <c r="R14" s="145" t="s">
        <v>23</v>
      </c>
      <c r="S14" s="12">
        <v>50</v>
      </c>
      <c r="T14" s="12">
        <v>150</v>
      </c>
      <c r="U14" s="12">
        <v>400</v>
      </c>
      <c r="V14" s="12">
        <v>1200</v>
      </c>
      <c r="W14" s="145" t="s">
        <v>35</v>
      </c>
      <c r="X14" s="48">
        <f>IF($W14="MM1",'2020 GTCMHIC Indemnity Plans'!$D$25,IF($W14="MM2",'2020 GTCMHIC Indemnity Plans'!$F$25,IF($W14="MM3",'2020 GTCMHIC Indemnity Plans'!$H$25,IF($W14="MM5",'2020 GTCMHIC Indemnity Plans'!$J$25,IF($W14="MM6",'2020 GTCMHIC Comprehensive Plan'!$D$25,IF($W14="MM7",'2020 GTCMHIC Indemnity Plans'!$L$25,IF($W14="PPO1",'2020 GTMHIC PPO Plans'!$D$25,IF($W14="PPO2",'2020 GTMHIC PPO Plans'!$F$25,IF($W14="PPO3",'2020 GTMHIC PPO Plans'!$H$25,IF($W14="PPOT",'2020 GTMHIC PPO Plans'!$J$25,IF($W14="ACA-P",'2020 GTCMHIC Metal Level Plans'!$C$29,IF($W14="ACA-G",'2020 GTCMHIC Metal Level Plans'!$C$34,IF($W14="ACA-S",'2020 GTCMHIC Metal Level Plans'!$C$39,IF($W14="ACA-B",'2020 GTCMHIC Metal Level Plans'!$C$44,IF($W14="MS-1",'2020 Mx Supp Plans'!$D$26,IF($W14="MS-2",'2020 Mx Supp Plans'!$F$26,IF($W14="MS-3",'2020 Mx Supp Plans'!$H$26,IF($W14="MS-4",'2020 Mx Supp Plans'!$J$26,IF($W14="MS-5",'2020 Mx Supp Plans'!$L$26," ")))))))))))))))))))</f>
        <v>796.87</v>
      </c>
      <c r="Y14" s="48">
        <f>IF($P14="2T1",'2020 GTCMHIC 2-Tier Rx Plans'!$C$30,IF($P14="2T2",'2020 GTCMHIC 2-Tier Rx Plans'!$D$30,IF($P14="2T3",'2020 GTCMHIC 2-Tier Rx Plans'!$E$30,IF($P14="3T3",'2020 GTCMHIC 3-Tier Rx Plans'!$C$30,IF($P14="3T5a",'2020 GTCMHIC 3-Tier Rx Plans'!$D$30,IF($P14="3T6",'2020 GTCMHIC 3-Tier Rx Plans'!$E$30,IF($P14="3T7",'2020 GTCMHIC 3-Tier Rx Plans'!$F$30,IF($P14="3T9",'2020 GTCMHIC 3-Tier Rx Plans'!$G$30,IF($P14="3T10",'2020 GTCMHIC 3-Tier Rx Plans'!$H$30,IF($P14="3T11",'2020 GTCMHIC 3-Tier Rx Plans'!$I$30,IF($P14="3T13",'2020 GTCMHIC 3-Tier Rx Plans'!$J$30,IF($W14="ACA-P",'2020 GTCMHIC Metal Level Plans'!$C$30,IF($W14="ACA-G",'2020 GTCMHIC Metal Level Plans'!$C$35,IF($W14="ACA-S",'2020 GTCMHIC Metal Level Plans'!$C$40,IF($W14="ACA-B",'2020 GTCMHIC Metal Level Plans'!$C$45,IF($W14="MS-1",'2020 Mx Supp Plans'!$D$27,IF($W14="MS-2",'2020 Mx Supp Plans'!$F$27,IF($W14="MS-3",'2020 Mx Supp Plans'!$H$27,IF($W14="MS-4",'2020 Mx Supp Plans'!$J$27,IF($W14="MS-5",'2020 Mx Supp Plans'!$L$27,IF($W14="MS-6",'2020 Mx Supp Plans'!$N$27,0)))))))))))))))))))))</f>
        <v>246.1</v>
      </c>
      <c r="Z14" s="48">
        <f>IF($W14="ACA-P",'2020 GTCMHIC Metal Level Plans'!$D$25,IF($W14="ACA-G",'2020 GTCMHIC Metal Level Plans'!$F$25,IF($W14="ACA-S",'2020 GTCMHIC Metal Level Plans'!$H$25,IF($W14="ACA-B",'2020 GTCMHIC Metal Level Plans'!$J$25,'Premium Rate Summary - Cities'!X14+Y14))))</f>
        <v>1042.97</v>
      </c>
      <c r="AA14" s="48">
        <f>IF($W14="MM1",'2020 GTCMHIC Indemnity Plans'!$D$26,IF($W14="MM2",'2020 GTCMHIC Indemnity Plans'!$F$26,IF($W14="MM3",'2020 GTCMHIC Indemnity Plans'!$H$26,IF($W14="MM5",'2020 GTCMHIC Indemnity Plans'!$J$26,IF($W14="MM6",'2020 GTCMHIC Comprehensive Plan'!$D$26,IF($W14="MM7",'2020 GTCMHIC Indemnity Plans'!$L$26,IF($W14="PPO1",'2020 GTMHIC PPO Plans'!$D$26,IF($W14="PPO2",'2020 GTMHIC PPO Plans'!$F$26,IF($W14="PPO3",'2020 GTMHIC PPO Plans'!$H$26,IF($W14="PPOT",'2020 GTMHIC PPO Plans'!$J$26,IF($W14="ACA-P",'2020 GTCMHIC Metal Level Plans'!$D$29,IF($W14="ACA-G",'2020 GTCMHIC Metal Level Plans'!$D$34,IF($W14="ACA-S",'2020 GTCMHIC Metal Level Plans'!$D$39,IF($W14="ACA-B",'2020 GTCMHIC Metal Level Plans'!$D$44,IF($W14="MS-1","n/a",IF($W14="MS-2","n/a",IF($W14="MS-3","n/a",IF($W14="MS-4","n/a",IF($W14="MS-5","n/a"," ")))))))))))))))))))</f>
        <v>1727.17</v>
      </c>
      <c r="AB14" s="48">
        <f>IF($P14="2T1",'2020 GTCMHIC 2-Tier Rx Plans'!$C$31,IF($P14="2T2",'2020 GTCMHIC 2-Tier Rx Plans'!$D$31,IF($P14="2T3",'2020 GTCMHIC 2-Tier Rx Plans'!$E$31,IF($P14="3T3",'2020 GTCMHIC 3-Tier Rx Plans'!$C$31,IF($P14="3T5a",'2020 GTCMHIC 3-Tier Rx Plans'!$D$31,IF($P14="3T6",'2020 GTCMHIC 3-Tier Rx Plans'!$E$31,IF($P14="3T7",'2020 GTCMHIC 3-Tier Rx Plans'!$F$31,IF($P14="3T9",'2020 GTCMHIC 3-Tier Rx Plans'!$G$31,IF($P14="3T10",'2020 GTCMHIC 3-Tier Rx Plans'!$H$31,IF($P14="3T11",'2020 GTCMHIC 3-Tier Rx Plans'!$I$31,IF($P14="3T13",'2020 GTCMHIC 3-Tier Rx Plans'!$J$31,IF($W14="ACA-P",'2020 GTCMHIC Metal Level Plans'!$C$31,IF($W14="ACA-G",'2020 GTCMHIC Metal Level Plans'!$C$31,IF($W14="ACA-S",'2020 GTCMHIC Metal Level Plans'!$C$31,IF($W14="ACA-B",'2020 GTCMHIC Metal Level Plans'!$C$31,IF($W14="MS-1","n/a",IF($W14="MS-2","n/a",IF($W14="MS-3","n/a",IF($W14="MS-4","n/a",IF($W14="MS-5","n/a",IF($W14="MS-6",'2020 Mx Supp Plans'!$N$27,0)))))))))))))))))))))</f>
        <v>533.41</v>
      </c>
      <c r="AC14" s="48">
        <f>IF($W14="ACA-P",'2020 GTCMHIC Metal Level Plans'!$D$26,IF($W14="ACA-G",'2020 GTCMHIC Metal Level Plans'!$F$26,IF($W14="ACA-S",'2020 GTCMHIC Metal Level Plans'!$H$26,IF($W14="ACA-B",'2020 GTCMHIC Metal Level Plans'!$J$26,'Premium Rate Summary - Cities'!AA14+AB14))))</f>
        <v>2260.58</v>
      </c>
      <c r="AD14" s="19"/>
    </row>
    <row r="15" spans="1:30" s="6" customFormat="1" ht="15.95" customHeight="1" x14ac:dyDescent="0.2">
      <c r="A15" s="258"/>
      <c r="B15" s="261"/>
      <c r="C15" s="143" t="s">
        <v>132</v>
      </c>
      <c r="D15" s="143" t="s">
        <v>361</v>
      </c>
      <c r="E15" s="264"/>
      <c r="F15" s="267"/>
      <c r="G15" s="148" t="s">
        <v>87</v>
      </c>
      <c r="H15" s="148" t="s">
        <v>95</v>
      </c>
      <c r="I15" s="148" t="s">
        <v>123</v>
      </c>
      <c r="J15" s="12">
        <v>2</v>
      </c>
      <c r="K15" s="12">
        <v>10</v>
      </c>
      <c r="L15" s="12">
        <v>10</v>
      </c>
      <c r="M15" s="12">
        <v>2</v>
      </c>
      <c r="N15" s="12">
        <v>10</v>
      </c>
      <c r="O15" s="12">
        <v>10</v>
      </c>
      <c r="P15" s="12" t="s">
        <v>31</v>
      </c>
      <c r="Q15" s="145" t="s">
        <v>47</v>
      </c>
      <c r="R15" s="145" t="s">
        <v>23</v>
      </c>
      <c r="S15" s="12">
        <v>50</v>
      </c>
      <c r="T15" s="12">
        <v>150</v>
      </c>
      <c r="U15" s="12">
        <v>400</v>
      </c>
      <c r="V15" s="12">
        <v>1200</v>
      </c>
      <c r="W15" s="145" t="s">
        <v>35</v>
      </c>
      <c r="X15" s="48">
        <f>IF($W15="MM1",'2020 GTCMHIC Indemnity Plans'!$D$25,IF($W15="MM2",'2020 GTCMHIC Indemnity Plans'!$F$25,IF($W15="MM3",'2020 GTCMHIC Indemnity Plans'!$H$25,IF($W15="MM5",'2020 GTCMHIC Indemnity Plans'!$J$25,IF($W15="MM6",'2020 GTCMHIC Comprehensive Plan'!$D$25,IF($W15="MM7",'2020 GTCMHIC Indemnity Plans'!$L$25,IF($W15="PPO1",'2020 GTMHIC PPO Plans'!$D$25,IF($W15="PPO2",'2020 GTMHIC PPO Plans'!$F$25,IF($W15="PPO3",'2020 GTMHIC PPO Plans'!$H$25,IF($W15="PPOT",'2020 GTMHIC PPO Plans'!$J$25,IF($W15="ACA-P",'2020 GTCMHIC Metal Level Plans'!$C$29,IF($W15="ACA-G",'2020 GTCMHIC Metal Level Plans'!$C$34,IF($W15="ACA-S",'2020 GTCMHIC Metal Level Plans'!$C$39,IF($W15="ACA-B",'2020 GTCMHIC Metal Level Plans'!$C$44,IF($W15="MS-1",'2020 Mx Supp Plans'!$D$26,IF($W15="MS-2",'2020 Mx Supp Plans'!$F$26,IF($W15="MS-3",'2020 Mx Supp Plans'!$H$26,IF($W15="MS-4",'2020 Mx Supp Plans'!$J$26,IF($W15="MS-5",'2020 Mx Supp Plans'!$L$26," ")))))))))))))))))))</f>
        <v>796.87</v>
      </c>
      <c r="Y15" s="48">
        <f>IF($P15="2T1",'2020 GTCMHIC 2-Tier Rx Plans'!$C$30,IF($P15="2T2",'2020 GTCMHIC 2-Tier Rx Plans'!$D$30,IF($P15="2T3",'2020 GTCMHIC 2-Tier Rx Plans'!$E$30,IF($P15="3T3",'2020 GTCMHIC 3-Tier Rx Plans'!$C$30,IF($P15="3T5a",'2020 GTCMHIC 3-Tier Rx Plans'!$D$30,IF($P15="3T6",'2020 GTCMHIC 3-Tier Rx Plans'!$E$30,IF($P15="3T7",'2020 GTCMHIC 3-Tier Rx Plans'!$F$30,IF($P15="3T9",'2020 GTCMHIC 3-Tier Rx Plans'!$G$30,IF($P15="3T10",'2020 GTCMHIC 3-Tier Rx Plans'!$H$30,IF($P15="3T11",'2020 GTCMHIC 3-Tier Rx Plans'!$I$30,IF($P15="3T13",'2020 GTCMHIC 3-Tier Rx Plans'!$J$30,IF($W15="ACA-P",'2020 GTCMHIC Metal Level Plans'!$C$30,IF($W15="ACA-G",'2020 GTCMHIC Metal Level Plans'!$C$35,IF($W15="ACA-S",'2020 GTCMHIC Metal Level Plans'!$C$40,IF($W15="ACA-B",'2020 GTCMHIC Metal Level Plans'!$C$45,IF($W15="MS-1",'2020 Mx Supp Plans'!$D$27,IF($W15="MS-2",'2020 Mx Supp Plans'!$F$27,IF($W15="MS-3",'2020 Mx Supp Plans'!$H$27,IF($W15="MS-4",'2020 Mx Supp Plans'!$J$27,IF($W15="MS-5",'2020 Mx Supp Plans'!$L$27,IF($W15="MS-6",'2020 Mx Supp Plans'!$N$27,0)))))))))))))))))))))</f>
        <v>361.35</v>
      </c>
      <c r="Z15" s="48">
        <f>IF($W15="ACA-P",'2020 GTCMHIC Metal Level Plans'!$D$25,IF($W15="ACA-G",'2020 GTCMHIC Metal Level Plans'!$F$25,IF($W15="ACA-S",'2020 GTCMHIC Metal Level Plans'!$H$25,IF($W15="ACA-B",'2020 GTCMHIC Metal Level Plans'!$J$25,'Premium Rate Summary - Cities'!X15+Y15))))</f>
        <v>1158.22</v>
      </c>
      <c r="AA15" s="48">
        <f>IF($W15="MM1",'2020 GTCMHIC Indemnity Plans'!$D$26,IF($W15="MM2",'2020 GTCMHIC Indemnity Plans'!$F$26,IF($W15="MM3",'2020 GTCMHIC Indemnity Plans'!$H$26,IF($W15="MM5",'2020 GTCMHIC Indemnity Plans'!$J$26,IF($W15="MM6",'2020 GTCMHIC Comprehensive Plan'!$D$26,IF($W15="MM7",'2020 GTCMHIC Indemnity Plans'!$L$26,IF($W15="PPO1",'2020 GTMHIC PPO Plans'!$D$26,IF($W15="PPO2",'2020 GTMHIC PPO Plans'!$F$26,IF($W15="PPO3",'2020 GTMHIC PPO Plans'!$H$26,IF($W15="PPOT",'2020 GTMHIC PPO Plans'!$J$26,IF($W15="ACA-P",'2020 GTCMHIC Metal Level Plans'!$D$29,IF($W15="ACA-G",'2020 GTCMHIC Metal Level Plans'!$D$34,IF($W15="ACA-S",'2020 GTCMHIC Metal Level Plans'!$D$39,IF($W15="ACA-B",'2020 GTCMHIC Metal Level Plans'!$D$44,IF($W15="MS-1","n/a",IF($W15="MS-2","n/a",IF($W15="MS-3","n/a",IF($W15="MS-4","n/a",IF($W15="MS-5","n/a"," ")))))))))))))))))))</f>
        <v>1727.17</v>
      </c>
      <c r="AB15" s="48">
        <f>IF($P15="2T1",'2020 GTCMHIC 2-Tier Rx Plans'!$C$31,IF($P15="2T2",'2020 GTCMHIC 2-Tier Rx Plans'!$D$31,IF($P15="2T3",'2020 GTCMHIC 2-Tier Rx Plans'!$E$31,IF($P15="3T3",'2020 GTCMHIC 3-Tier Rx Plans'!$C$31,IF($P15="3T5a",'2020 GTCMHIC 3-Tier Rx Plans'!$D$31,IF($P15="3T6",'2020 GTCMHIC 3-Tier Rx Plans'!$E$31,IF($P15="3T7",'2020 GTCMHIC 3-Tier Rx Plans'!$F$31,IF($P15="3T9",'2020 GTCMHIC 3-Tier Rx Plans'!$G$31,IF($P15="3T10",'2020 GTCMHIC 3-Tier Rx Plans'!$H$31,IF($P15="3T11",'2020 GTCMHIC 3-Tier Rx Plans'!$I$31,IF($P15="3T13",'2020 GTCMHIC 3-Tier Rx Plans'!$J$31,IF($W15="ACA-P",'2020 GTCMHIC Metal Level Plans'!$C$31,IF($W15="ACA-G",'2020 GTCMHIC Metal Level Plans'!$C$31,IF($W15="ACA-S",'2020 GTCMHIC Metal Level Plans'!$C$31,IF($W15="ACA-B",'2020 GTCMHIC Metal Level Plans'!$C$31,IF($W15="MS-1","n/a",IF($W15="MS-2","n/a",IF($W15="MS-3","n/a",IF($W15="MS-4","n/a",IF($W15="MS-5","n/a",IF($W15="MS-6",'2020 Mx Supp Plans'!$N$27,0)))))))))))))))))))))</f>
        <v>783.2</v>
      </c>
      <c r="AC15" s="48">
        <f>IF($W15="ACA-P",'2020 GTCMHIC Metal Level Plans'!$D$26,IF($W15="ACA-G",'2020 GTCMHIC Metal Level Plans'!$F$26,IF($W15="ACA-S",'2020 GTCMHIC Metal Level Plans'!$H$26,IF($W15="ACA-B",'2020 GTCMHIC Metal Level Plans'!$J$26,'Premium Rate Summary - Cities'!AA15+AB15))))</f>
        <v>2510.37</v>
      </c>
      <c r="AD15" s="19"/>
    </row>
    <row r="16" spans="1:30" s="6" customFormat="1" ht="15.95" customHeight="1" x14ac:dyDescent="0.2">
      <c r="A16" s="258"/>
      <c r="B16" s="261"/>
      <c r="C16" s="143" t="s">
        <v>131</v>
      </c>
      <c r="D16" s="143" t="s">
        <v>361</v>
      </c>
      <c r="E16" s="264"/>
      <c r="F16" s="267"/>
      <c r="G16" s="148" t="s">
        <v>87</v>
      </c>
      <c r="H16" s="148" t="s">
        <v>135</v>
      </c>
      <c r="I16" s="148" t="s">
        <v>123</v>
      </c>
      <c r="J16" s="12">
        <v>2</v>
      </c>
      <c r="K16" s="12">
        <v>10</v>
      </c>
      <c r="L16" s="12">
        <v>10</v>
      </c>
      <c r="M16" s="12">
        <v>2</v>
      </c>
      <c r="N16" s="12">
        <v>10</v>
      </c>
      <c r="O16" s="12">
        <v>10</v>
      </c>
      <c r="P16" s="12" t="s">
        <v>31</v>
      </c>
      <c r="Q16" s="145" t="s">
        <v>47</v>
      </c>
      <c r="R16" s="145" t="s">
        <v>23</v>
      </c>
      <c r="S16" s="12">
        <v>50</v>
      </c>
      <c r="T16" s="12">
        <v>150</v>
      </c>
      <c r="U16" s="12">
        <v>400</v>
      </c>
      <c r="V16" s="12">
        <v>1200</v>
      </c>
      <c r="W16" s="145" t="s">
        <v>35</v>
      </c>
      <c r="X16" s="48">
        <f>IF($W16="MM1",'2020 GTCMHIC Indemnity Plans'!$D$25,IF($W16="MM2",'2020 GTCMHIC Indemnity Plans'!$F$25,IF($W16="MM3",'2020 GTCMHIC Indemnity Plans'!$H$25,IF($W16="MM5",'2020 GTCMHIC Indemnity Plans'!$J$25,IF($W16="MM6",'2020 GTCMHIC Comprehensive Plan'!$D$25,IF($W16="MM7",'2020 GTCMHIC Indemnity Plans'!$L$25,IF($W16="PPO1",'2020 GTMHIC PPO Plans'!$D$25,IF($W16="PPO2",'2020 GTMHIC PPO Plans'!$F$25,IF($W16="PPO3",'2020 GTMHIC PPO Plans'!$H$25,IF($W16="PPOT",'2020 GTMHIC PPO Plans'!$J$25,IF($W16="ACA-P",'2020 GTCMHIC Metal Level Plans'!$C$29,IF($W16="ACA-G",'2020 GTCMHIC Metal Level Plans'!$C$34,IF($W16="ACA-S",'2020 GTCMHIC Metal Level Plans'!$C$39,IF($W16="ACA-B",'2020 GTCMHIC Metal Level Plans'!$C$44,IF($W16="MS-1",'2020 Mx Supp Plans'!$D$26,IF($W16="MS-2",'2020 Mx Supp Plans'!$F$26,IF($W16="MS-3",'2020 Mx Supp Plans'!$H$26,IF($W16="MS-4",'2020 Mx Supp Plans'!$J$26,IF($W16="MS-5",'2020 Mx Supp Plans'!$L$26," ")))))))))))))))))))</f>
        <v>796.87</v>
      </c>
      <c r="Y16" s="48">
        <f>IF($P16="2T1",'2020 GTCMHIC 2-Tier Rx Plans'!$C$30,IF($P16="2T2",'2020 GTCMHIC 2-Tier Rx Plans'!$D$30,IF($P16="2T3",'2020 GTCMHIC 2-Tier Rx Plans'!$E$30,IF($P16="3T3",'2020 GTCMHIC 3-Tier Rx Plans'!$C$30,IF($P16="3T5a",'2020 GTCMHIC 3-Tier Rx Plans'!$D$30,IF($P16="3T6",'2020 GTCMHIC 3-Tier Rx Plans'!$E$30,IF($P16="3T7",'2020 GTCMHIC 3-Tier Rx Plans'!$F$30,IF($P16="3T9",'2020 GTCMHIC 3-Tier Rx Plans'!$G$30,IF($P16="3T10",'2020 GTCMHIC 3-Tier Rx Plans'!$H$30,IF($P16="3T11",'2020 GTCMHIC 3-Tier Rx Plans'!$I$30,IF($P16="3T13",'2020 GTCMHIC 3-Tier Rx Plans'!$J$30,IF($W16="ACA-P",'2020 GTCMHIC Metal Level Plans'!$C$30,IF($W16="ACA-G",'2020 GTCMHIC Metal Level Plans'!$C$35,IF($W16="ACA-S",'2020 GTCMHIC Metal Level Plans'!$C$40,IF($W16="ACA-B",'2020 GTCMHIC Metal Level Plans'!$C$45,IF($W16="MS-1",'2020 Mx Supp Plans'!$D$27,IF($W16="MS-2",'2020 Mx Supp Plans'!$F$27,IF($W16="MS-3",'2020 Mx Supp Plans'!$H$27,IF($W16="MS-4",'2020 Mx Supp Plans'!$J$27,IF($W16="MS-5",'2020 Mx Supp Plans'!$L$27,IF($W16="MS-6",'2020 Mx Supp Plans'!$N$27,0)))))))))))))))))))))</f>
        <v>361.35</v>
      </c>
      <c r="Z16" s="48">
        <f>IF($W16="ACA-P",'2020 GTCMHIC Metal Level Plans'!$D$25,IF($W16="ACA-G",'2020 GTCMHIC Metal Level Plans'!$F$25,IF($W16="ACA-S",'2020 GTCMHIC Metal Level Plans'!$H$25,IF($W16="ACA-B",'2020 GTCMHIC Metal Level Plans'!$J$25,'Premium Rate Summary - Cities'!X16+Y16))))</f>
        <v>1158.22</v>
      </c>
      <c r="AA16" s="48">
        <f>IF($W16="MM1",'2020 GTCMHIC Indemnity Plans'!$D$26,IF($W16="MM2",'2020 GTCMHIC Indemnity Plans'!$F$26,IF($W16="MM3",'2020 GTCMHIC Indemnity Plans'!$H$26,IF($W16="MM5",'2020 GTCMHIC Indemnity Plans'!$J$26,IF($W16="MM6",'2020 GTCMHIC Comprehensive Plan'!$D$26,IF($W16="MM7",'2020 GTCMHIC Indemnity Plans'!$L$26,IF($W16="PPO1",'2020 GTMHIC PPO Plans'!$D$26,IF($W16="PPO2",'2020 GTMHIC PPO Plans'!$F$26,IF($W16="PPO3",'2020 GTMHIC PPO Plans'!$H$26,IF($W16="PPOT",'2020 GTMHIC PPO Plans'!$J$26,IF($W16="ACA-P",'2020 GTCMHIC Metal Level Plans'!$D$29,IF($W16="ACA-G",'2020 GTCMHIC Metal Level Plans'!$D$34,IF($W16="ACA-S",'2020 GTCMHIC Metal Level Plans'!$D$39,IF($W16="ACA-B",'2020 GTCMHIC Metal Level Plans'!$D$44,IF($W16="MS-1","n/a",IF($W16="MS-2","n/a",IF($W16="MS-3","n/a",IF($W16="MS-4","n/a",IF($W16="MS-5","n/a"," ")))))))))))))))))))</f>
        <v>1727.17</v>
      </c>
      <c r="AB16" s="48">
        <f>IF($P16="2T1",'2020 GTCMHIC 2-Tier Rx Plans'!$C$31,IF($P16="2T2",'2020 GTCMHIC 2-Tier Rx Plans'!$D$31,IF($P16="2T3",'2020 GTCMHIC 2-Tier Rx Plans'!$E$31,IF($P16="3T3",'2020 GTCMHIC 3-Tier Rx Plans'!$C$31,IF($P16="3T5a",'2020 GTCMHIC 3-Tier Rx Plans'!$D$31,IF($P16="3T6",'2020 GTCMHIC 3-Tier Rx Plans'!$E$31,IF($P16="3T7",'2020 GTCMHIC 3-Tier Rx Plans'!$F$31,IF($P16="3T9",'2020 GTCMHIC 3-Tier Rx Plans'!$G$31,IF($P16="3T10",'2020 GTCMHIC 3-Tier Rx Plans'!$H$31,IF($P16="3T11",'2020 GTCMHIC 3-Tier Rx Plans'!$I$31,IF($P16="3T13",'2020 GTCMHIC 3-Tier Rx Plans'!$J$31,IF($W16="ACA-P",'2020 GTCMHIC Metal Level Plans'!$C$31,IF($W16="ACA-G",'2020 GTCMHIC Metal Level Plans'!$C$31,IF($W16="ACA-S",'2020 GTCMHIC Metal Level Plans'!$C$31,IF($W16="ACA-B",'2020 GTCMHIC Metal Level Plans'!$C$31,IF($W16="MS-1","n/a",IF($W16="MS-2","n/a",IF($W16="MS-3","n/a",IF($W16="MS-4","n/a",IF($W16="MS-5","n/a",IF($W16="MS-6",'2020 Mx Supp Plans'!$N$27,0)))))))))))))))))))))</f>
        <v>783.2</v>
      </c>
      <c r="AC16" s="48">
        <f>IF($W16="ACA-P",'2020 GTCMHIC Metal Level Plans'!$D$26,IF($W16="ACA-G",'2020 GTCMHIC Metal Level Plans'!$F$26,IF($W16="ACA-S",'2020 GTCMHIC Metal Level Plans'!$H$26,IF($W16="ACA-B",'2020 GTCMHIC Metal Level Plans'!$J$26,'Premium Rate Summary - Cities'!AA16+AB16))))</f>
        <v>2510.37</v>
      </c>
      <c r="AD16" s="19"/>
    </row>
    <row r="17" spans="1:31" s="6" customFormat="1" ht="15.95" customHeight="1" x14ac:dyDescent="0.2">
      <c r="A17" s="258"/>
      <c r="B17" s="261"/>
      <c r="C17" s="143" t="s">
        <v>136</v>
      </c>
      <c r="D17" s="143" t="s">
        <v>361</v>
      </c>
      <c r="E17" s="264"/>
      <c r="F17" s="267"/>
      <c r="G17" s="148" t="s">
        <v>98</v>
      </c>
      <c r="H17" s="148" t="s">
        <v>137</v>
      </c>
      <c r="I17" s="148" t="s">
        <v>123</v>
      </c>
      <c r="J17" s="12">
        <v>5</v>
      </c>
      <c r="K17" s="12">
        <v>15</v>
      </c>
      <c r="L17" s="12">
        <v>30</v>
      </c>
      <c r="M17" s="12">
        <v>10</v>
      </c>
      <c r="N17" s="12">
        <v>30</v>
      </c>
      <c r="O17" s="12">
        <v>60</v>
      </c>
      <c r="P17" s="12" t="s">
        <v>40</v>
      </c>
      <c r="Q17" s="145" t="s">
        <v>47</v>
      </c>
      <c r="R17" s="145" t="s">
        <v>23</v>
      </c>
      <c r="S17" s="12">
        <v>50</v>
      </c>
      <c r="T17" s="12">
        <v>150</v>
      </c>
      <c r="U17" s="12">
        <v>400</v>
      </c>
      <c r="V17" s="12">
        <v>1200</v>
      </c>
      <c r="W17" s="145" t="s">
        <v>35</v>
      </c>
      <c r="X17" s="48">
        <f>IF($W17="MM1",'2020 GTCMHIC Indemnity Plans'!$D$25,IF($W17="MM2",'2020 GTCMHIC Indemnity Plans'!$F$25,IF($W17="MM3",'2020 GTCMHIC Indemnity Plans'!$H$25,IF($W17="MM5",'2020 GTCMHIC Indemnity Plans'!$J$25,IF($W17="MM6",'2020 GTCMHIC Comprehensive Plan'!$D$25,IF($W17="MM7",'2020 GTCMHIC Indemnity Plans'!$L$25,IF($W17="PPO1",'2020 GTMHIC PPO Plans'!$D$25,IF($W17="PPO2",'2020 GTMHIC PPO Plans'!$F$25,IF($W17="PPO3",'2020 GTMHIC PPO Plans'!$H$25,IF($W17="PPOT",'2020 GTMHIC PPO Plans'!$J$25,IF($W17="ACA-P",'2020 GTCMHIC Metal Level Plans'!$C$29,IF($W17="ACA-G",'2020 GTCMHIC Metal Level Plans'!$C$34,IF($W17="ACA-S",'2020 GTCMHIC Metal Level Plans'!$C$39,IF($W17="ACA-B",'2020 GTCMHIC Metal Level Plans'!$C$44,IF($W17="MS-1",'2020 Mx Supp Plans'!$D$26,IF($W17="MS-2",'2020 Mx Supp Plans'!$F$26,IF($W17="MS-3",'2020 Mx Supp Plans'!$H$26,IF($W17="MS-4",'2020 Mx Supp Plans'!$J$26,IF($W17="MS-5",'2020 Mx Supp Plans'!$L$26," ")))))))))))))))))))</f>
        <v>796.87</v>
      </c>
      <c r="Y17" s="48">
        <f>IF($P17="2T1",'2020 GTCMHIC 2-Tier Rx Plans'!$C$30,IF($P17="2T2",'2020 GTCMHIC 2-Tier Rx Plans'!$D$30,IF($P17="2T3",'2020 GTCMHIC 2-Tier Rx Plans'!$E$30,IF($P17="3T3",'2020 GTCMHIC 3-Tier Rx Plans'!$C$30,IF($P17="3T5a",'2020 GTCMHIC 3-Tier Rx Plans'!$D$30,IF($P17="3T6",'2020 GTCMHIC 3-Tier Rx Plans'!$E$30,IF($P17="3T7",'2020 GTCMHIC 3-Tier Rx Plans'!$F$30,IF($P17="3T9",'2020 GTCMHIC 3-Tier Rx Plans'!$G$30,IF($P17="3T10",'2020 GTCMHIC 3-Tier Rx Plans'!$H$30,IF($P17="3T11",'2020 GTCMHIC 3-Tier Rx Plans'!$I$30,IF($P17="3T13",'2020 GTCMHIC 3-Tier Rx Plans'!$J$30,IF($W17="ACA-P",'2020 GTCMHIC Metal Level Plans'!$C$30,IF($W17="ACA-G",'2020 GTCMHIC Metal Level Plans'!$C$35,IF($W17="ACA-S",'2020 GTCMHIC Metal Level Plans'!$C$40,IF($W17="ACA-B",'2020 GTCMHIC Metal Level Plans'!$C$45,IF($W17="MS-1",'2020 Mx Supp Plans'!$D$27,IF($W17="MS-2",'2020 Mx Supp Plans'!$F$27,IF($W17="MS-3",'2020 Mx Supp Plans'!$H$27,IF($W17="MS-4",'2020 Mx Supp Plans'!$J$27,IF($W17="MS-5",'2020 Mx Supp Plans'!$L$27,IF($W17="MS-6",'2020 Mx Supp Plans'!$N$27,0)))))))))))))))))))))</f>
        <v>246.1</v>
      </c>
      <c r="Z17" s="48">
        <f>IF($W17="ACA-P",'2020 GTCMHIC Metal Level Plans'!$D$25,IF($W17="ACA-G",'2020 GTCMHIC Metal Level Plans'!$F$25,IF($W17="ACA-S",'2020 GTCMHIC Metal Level Plans'!$H$25,IF($W17="ACA-B",'2020 GTCMHIC Metal Level Plans'!$J$25,'Premium Rate Summary - Cities'!X17+Y17))))</f>
        <v>1042.97</v>
      </c>
      <c r="AA17" s="48">
        <f>IF($W17="MM1",'2020 GTCMHIC Indemnity Plans'!$D$26,IF($W17="MM2",'2020 GTCMHIC Indemnity Plans'!$F$26,IF($W17="MM3",'2020 GTCMHIC Indemnity Plans'!$H$26,IF($W17="MM5",'2020 GTCMHIC Indemnity Plans'!$J$26,IF($W17="MM6",'2020 GTCMHIC Comprehensive Plan'!$D$26,IF($W17="MM7",'2020 GTCMHIC Indemnity Plans'!$L$26,IF($W17="PPO1",'2020 GTMHIC PPO Plans'!$D$26,IF($W17="PPO2",'2020 GTMHIC PPO Plans'!$F$26,IF($W17="PPO3",'2020 GTMHIC PPO Plans'!$H$26,IF($W17="PPOT",'2020 GTMHIC PPO Plans'!$J$26,IF($W17="ACA-P",'2020 GTCMHIC Metal Level Plans'!$D$29,IF($W17="ACA-G",'2020 GTCMHIC Metal Level Plans'!$D$34,IF($W17="ACA-S",'2020 GTCMHIC Metal Level Plans'!$D$39,IF($W17="ACA-B",'2020 GTCMHIC Metal Level Plans'!$D$44,IF($W17="MS-1","n/a",IF($W17="MS-2","n/a",IF($W17="MS-3","n/a",IF($W17="MS-4","n/a",IF($W17="MS-5","n/a"," ")))))))))))))))))))</f>
        <v>1727.17</v>
      </c>
      <c r="AB17" s="48">
        <f>IF($P17="2T1",'2020 GTCMHIC 2-Tier Rx Plans'!$C$31,IF($P17="2T2",'2020 GTCMHIC 2-Tier Rx Plans'!$D$31,IF($P17="2T3",'2020 GTCMHIC 2-Tier Rx Plans'!$E$31,IF($P17="3T3",'2020 GTCMHIC 3-Tier Rx Plans'!$C$31,IF($P17="3T5a",'2020 GTCMHIC 3-Tier Rx Plans'!$D$31,IF($P17="3T6",'2020 GTCMHIC 3-Tier Rx Plans'!$E$31,IF($P17="3T7",'2020 GTCMHIC 3-Tier Rx Plans'!$F$31,IF($P17="3T9",'2020 GTCMHIC 3-Tier Rx Plans'!$G$31,IF($P17="3T10",'2020 GTCMHIC 3-Tier Rx Plans'!$H$31,IF($P17="3T11",'2020 GTCMHIC 3-Tier Rx Plans'!$I$31,IF($P17="3T13",'2020 GTCMHIC 3-Tier Rx Plans'!$J$31,IF($W17="ACA-P",'2020 GTCMHIC Metal Level Plans'!$C$31,IF($W17="ACA-G",'2020 GTCMHIC Metal Level Plans'!$C$31,IF($W17="ACA-S",'2020 GTCMHIC Metal Level Plans'!$C$31,IF($W17="ACA-B",'2020 GTCMHIC Metal Level Plans'!$C$31,IF($W17="MS-1","n/a",IF($W17="MS-2","n/a",IF($W17="MS-3","n/a",IF($W17="MS-4","n/a",IF($W17="MS-5","n/a",IF($W17="MS-6",'2020 Mx Supp Plans'!$N$27,0)))))))))))))))))))))</f>
        <v>533.41</v>
      </c>
      <c r="AC17" s="48">
        <f>IF($W17="ACA-P",'2020 GTCMHIC Metal Level Plans'!$D$26,IF($W17="ACA-G",'2020 GTCMHIC Metal Level Plans'!$F$26,IF($W17="ACA-S",'2020 GTCMHIC Metal Level Plans'!$H$26,IF($W17="ACA-B",'2020 GTCMHIC Metal Level Plans'!$J$26,'Premium Rate Summary - Cities'!AA17+AB17))))</f>
        <v>2260.58</v>
      </c>
      <c r="AD17" s="19"/>
    </row>
    <row r="18" spans="1:31" s="6" customFormat="1" ht="15.95" customHeight="1" x14ac:dyDescent="0.2">
      <c r="A18" s="258"/>
      <c r="B18" s="261"/>
      <c r="C18" s="143" t="s">
        <v>138</v>
      </c>
      <c r="D18" s="143" t="s">
        <v>361</v>
      </c>
      <c r="E18" s="264"/>
      <c r="F18" s="267"/>
      <c r="G18" s="148" t="s">
        <v>98</v>
      </c>
      <c r="H18" s="148" t="s">
        <v>139</v>
      </c>
      <c r="I18" s="148" t="s">
        <v>123</v>
      </c>
      <c r="J18" s="12">
        <v>5</v>
      </c>
      <c r="K18" s="12">
        <v>15</v>
      </c>
      <c r="L18" s="12">
        <v>30</v>
      </c>
      <c r="M18" s="12">
        <v>10</v>
      </c>
      <c r="N18" s="12">
        <v>30</v>
      </c>
      <c r="O18" s="12">
        <v>60</v>
      </c>
      <c r="P18" s="12" t="s">
        <v>40</v>
      </c>
      <c r="Q18" s="145" t="s">
        <v>47</v>
      </c>
      <c r="R18" s="145" t="s">
        <v>23</v>
      </c>
      <c r="S18" s="12">
        <v>50</v>
      </c>
      <c r="T18" s="12">
        <v>150</v>
      </c>
      <c r="U18" s="12">
        <v>400</v>
      </c>
      <c r="V18" s="12">
        <v>1200</v>
      </c>
      <c r="W18" s="145" t="s">
        <v>35</v>
      </c>
      <c r="X18" s="48">
        <f>IF($W18="MM1",'2020 GTCMHIC Indemnity Plans'!$D$25,IF($W18="MM2",'2020 GTCMHIC Indemnity Plans'!$F$25,IF($W18="MM3",'2020 GTCMHIC Indemnity Plans'!$H$25,IF($W18="MM5",'2020 GTCMHIC Indemnity Plans'!$J$25,IF($W18="MM6",'2020 GTCMHIC Comprehensive Plan'!$D$25,IF($W18="MM7",'2020 GTCMHIC Indemnity Plans'!$L$25,IF($W18="PPO1",'2020 GTMHIC PPO Plans'!$D$25,IF($W18="PPO2",'2020 GTMHIC PPO Plans'!$F$25,IF($W18="PPO3",'2020 GTMHIC PPO Plans'!$H$25,IF($W18="PPOT",'2020 GTMHIC PPO Plans'!$J$25,IF($W18="ACA-P",'2020 GTCMHIC Metal Level Plans'!$C$29,IF($W18="ACA-G",'2020 GTCMHIC Metal Level Plans'!$C$34,IF($W18="ACA-S",'2020 GTCMHIC Metal Level Plans'!$C$39,IF($W18="ACA-B",'2020 GTCMHIC Metal Level Plans'!$C$44,IF($W18="MS-1",'2020 Mx Supp Plans'!$D$26,IF($W18="MS-2",'2020 Mx Supp Plans'!$F$26,IF($W18="MS-3",'2020 Mx Supp Plans'!$H$26,IF($W18="MS-4",'2020 Mx Supp Plans'!$J$26,IF($W18="MS-5",'2020 Mx Supp Plans'!$L$26," ")))))))))))))))))))</f>
        <v>796.87</v>
      </c>
      <c r="Y18" s="48">
        <f>IF($P18="2T1",'2020 GTCMHIC 2-Tier Rx Plans'!$C$30,IF($P18="2T2",'2020 GTCMHIC 2-Tier Rx Plans'!$D$30,IF($P18="2T3",'2020 GTCMHIC 2-Tier Rx Plans'!$E$30,IF($P18="3T3",'2020 GTCMHIC 3-Tier Rx Plans'!$C$30,IF($P18="3T5a",'2020 GTCMHIC 3-Tier Rx Plans'!$D$30,IF($P18="3T6",'2020 GTCMHIC 3-Tier Rx Plans'!$E$30,IF($P18="3T7",'2020 GTCMHIC 3-Tier Rx Plans'!$F$30,IF($P18="3T9",'2020 GTCMHIC 3-Tier Rx Plans'!$G$30,IF($P18="3T10",'2020 GTCMHIC 3-Tier Rx Plans'!$H$30,IF($P18="3T11",'2020 GTCMHIC 3-Tier Rx Plans'!$I$30,IF($P18="3T13",'2020 GTCMHIC 3-Tier Rx Plans'!$J$30,IF($W18="ACA-P",'2020 GTCMHIC Metal Level Plans'!$C$30,IF($W18="ACA-G",'2020 GTCMHIC Metal Level Plans'!$C$35,IF($W18="ACA-S",'2020 GTCMHIC Metal Level Plans'!$C$40,IF($W18="ACA-B",'2020 GTCMHIC Metal Level Plans'!$C$45,IF($W18="MS-1",'2020 Mx Supp Plans'!$D$27,IF($W18="MS-2",'2020 Mx Supp Plans'!$F$27,IF($W18="MS-3",'2020 Mx Supp Plans'!$H$27,IF($W18="MS-4",'2020 Mx Supp Plans'!$J$27,IF($W18="MS-5",'2020 Mx Supp Plans'!$L$27,IF($W18="MS-6",'2020 Mx Supp Plans'!$N$27,0)))))))))))))))))))))</f>
        <v>246.1</v>
      </c>
      <c r="Z18" s="48">
        <f>IF($W18="ACA-P",'2020 GTCMHIC Metal Level Plans'!$D$25,IF($W18="ACA-G",'2020 GTCMHIC Metal Level Plans'!$F$25,IF($W18="ACA-S",'2020 GTCMHIC Metal Level Plans'!$H$25,IF($W18="ACA-B",'2020 GTCMHIC Metal Level Plans'!$J$25,'Premium Rate Summary - Cities'!X18+Y18))))</f>
        <v>1042.97</v>
      </c>
      <c r="AA18" s="48">
        <f>IF($W18="MM1",'2020 GTCMHIC Indemnity Plans'!$D$26,IF($W18="MM2",'2020 GTCMHIC Indemnity Plans'!$F$26,IF($W18="MM3",'2020 GTCMHIC Indemnity Plans'!$H$26,IF($W18="MM5",'2020 GTCMHIC Indemnity Plans'!$J$26,IF($W18="MM6",'2020 GTCMHIC Comprehensive Plan'!$D$26,IF($W18="MM7",'2020 GTCMHIC Indemnity Plans'!$L$26,IF($W18="PPO1",'2020 GTMHIC PPO Plans'!$D$26,IF($W18="PPO2",'2020 GTMHIC PPO Plans'!$F$26,IF($W18="PPO3",'2020 GTMHIC PPO Plans'!$H$26,IF($W18="PPOT",'2020 GTMHIC PPO Plans'!$J$26,IF($W18="ACA-P",'2020 GTCMHIC Metal Level Plans'!$D$29,IF($W18="ACA-G",'2020 GTCMHIC Metal Level Plans'!$D$34,IF($W18="ACA-S",'2020 GTCMHIC Metal Level Plans'!$D$39,IF($W18="ACA-B",'2020 GTCMHIC Metal Level Plans'!$D$44,IF($W18="MS-1","n/a",IF($W18="MS-2","n/a",IF($W18="MS-3","n/a",IF($W18="MS-4","n/a",IF($W18="MS-5","n/a"," ")))))))))))))))))))</f>
        <v>1727.17</v>
      </c>
      <c r="AB18" s="48">
        <f>IF($P18="2T1",'2020 GTCMHIC 2-Tier Rx Plans'!$C$31,IF($P18="2T2",'2020 GTCMHIC 2-Tier Rx Plans'!$D$31,IF($P18="2T3",'2020 GTCMHIC 2-Tier Rx Plans'!$E$31,IF($P18="3T3",'2020 GTCMHIC 3-Tier Rx Plans'!$C$31,IF($P18="3T5a",'2020 GTCMHIC 3-Tier Rx Plans'!$D$31,IF($P18="3T6",'2020 GTCMHIC 3-Tier Rx Plans'!$E$31,IF($P18="3T7",'2020 GTCMHIC 3-Tier Rx Plans'!$F$31,IF($P18="3T9",'2020 GTCMHIC 3-Tier Rx Plans'!$G$31,IF($P18="3T10",'2020 GTCMHIC 3-Tier Rx Plans'!$H$31,IF($P18="3T11",'2020 GTCMHIC 3-Tier Rx Plans'!$I$31,IF($P18="3T13",'2020 GTCMHIC 3-Tier Rx Plans'!$J$31,IF($W18="ACA-P",'2020 GTCMHIC Metal Level Plans'!$C$31,IF($W18="ACA-G",'2020 GTCMHIC Metal Level Plans'!$C$31,IF($W18="ACA-S",'2020 GTCMHIC Metal Level Plans'!$C$31,IF($W18="ACA-B",'2020 GTCMHIC Metal Level Plans'!$C$31,IF($W18="MS-1","n/a",IF($W18="MS-2","n/a",IF($W18="MS-3","n/a",IF($W18="MS-4","n/a",IF($W18="MS-5","n/a",IF($W18="MS-6",'2020 Mx Supp Plans'!$N$27,0)))))))))))))))))))))</f>
        <v>533.41</v>
      </c>
      <c r="AC18" s="48">
        <f>IF($W18="ACA-P",'2020 GTCMHIC Metal Level Plans'!$D$26,IF($W18="ACA-G",'2020 GTCMHIC Metal Level Plans'!$F$26,IF($W18="ACA-S",'2020 GTCMHIC Metal Level Plans'!$H$26,IF($W18="ACA-B",'2020 GTCMHIC Metal Level Plans'!$J$26,'Premium Rate Summary - Cities'!AA18+AB18))))</f>
        <v>2260.58</v>
      </c>
      <c r="AD18" s="19"/>
    </row>
    <row r="19" spans="1:31" s="6" customFormat="1" ht="15.95" customHeight="1" x14ac:dyDescent="0.2">
      <c r="A19" s="258"/>
      <c r="B19" s="261"/>
      <c r="C19" s="143" t="s">
        <v>140</v>
      </c>
      <c r="D19" s="143" t="s">
        <v>361</v>
      </c>
      <c r="E19" s="264"/>
      <c r="F19" s="267"/>
      <c r="G19" s="148" t="s">
        <v>98</v>
      </c>
      <c r="H19" s="148" t="s">
        <v>142</v>
      </c>
      <c r="I19" s="148" t="s">
        <v>123</v>
      </c>
      <c r="J19" s="12">
        <v>5</v>
      </c>
      <c r="K19" s="12">
        <v>15</v>
      </c>
      <c r="L19" s="12">
        <v>30</v>
      </c>
      <c r="M19" s="12">
        <v>10</v>
      </c>
      <c r="N19" s="12">
        <v>30</v>
      </c>
      <c r="O19" s="12">
        <v>60</v>
      </c>
      <c r="P19" s="12" t="s">
        <v>40</v>
      </c>
      <c r="Q19" s="145" t="s">
        <v>47</v>
      </c>
      <c r="R19" s="145" t="s">
        <v>23</v>
      </c>
      <c r="S19" s="12">
        <v>50</v>
      </c>
      <c r="T19" s="12">
        <v>150</v>
      </c>
      <c r="U19" s="12">
        <v>400</v>
      </c>
      <c r="V19" s="12">
        <v>1200</v>
      </c>
      <c r="W19" s="145" t="s">
        <v>35</v>
      </c>
      <c r="X19" s="48">
        <f>IF($W19="MM1",'2020 GTCMHIC Indemnity Plans'!$D$25,IF($W19="MM2",'2020 GTCMHIC Indemnity Plans'!$F$25,IF($W19="MM3",'2020 GTCMHIC Indemnity Plans'!$H$25,IF($W19="MM5",'2020 GTCMHIC Indemnity Plans'!$J$25,IF($W19="MM6",'2020 GTCMHIC Comprehensive Plan'!$D$25,IF($W19="MM7",'2020 GTCMHIC Indemnity Plans'!$L$25,IF($W19="PPO1",'2020 GTMHIC PPO Plans'!$D$25,IF($W19="PPO2",'2020 GTMHIC PPO Plans'!$F$25,IF($W19="PPO3",'2020 GTMHIC PPO Plans'!$H$25,IF($W19="PPOT",'2020 GTMHIC PPO Plans'!$J$25,IF($W19="ACA-P",'2020 GTCMHIC Metal Level Plans'!$C$29,IF($W19="ACA-G",'2020 GTCMHIC Metal Level Plans'!$C$34,IF($W19="ACA-S",'2020 GTCMHIC Metal Level Plans'!$C$39,IF($W19="ACA-B",'2020 GTCMHIC Metal Level Plans'!$C$44,IF($W19="MS-1",'2020 Mx Supp Plans'!$D$26,IF($W19="MS-2",'2020 Mx Supp Plans'!$F$26,IF($W19="MS-3",'2020 Mx Supp Plans'!$H$26,IF($W19="MS-4",'2020 Mx Supp Plans'!$J$26,IF($W19="MS-5",'2020 Mx Supp Plans'!$L$26," ")))))))))))))))))))</f>
        <v>796.87</v>
      </c>
      <c r="Y19" s="48">
        <f>IF($P19="2T1",'2020 GTCMHIC 2-Tier Rx Plans'!$C$30,IF($P19="2T2",'2020 GTCMHIC 2-Tier Rx Plans'!$D$30,IF($P19="2T3",'2020 GTCMHIC 2-Tier Rx Plans'!$E$30,IF($P19="3T3",'2020 GTCMHIC 3-Tier Rx Plans'!$C$30,IF($P19="3T5a",'2020 GTCMHIC 3-Tier Rx Plans'!$D$30,IF($P19="3T6",'2020 GTCMHIC 3-Tier Rx Plans'!$E$30,IF($P19="3T7",'2020 GTCMHIC 3-Tier Rx Plans'!$F$30,IF($P19="3T9",'2020 GTCMHIC 3-Tier Rx Plans'!$G$30,IF($P19="3T10",'2020 GTCMHIC 3-Tier Rx Plans'!$H$30,IF($P19="3T11",'2020 GTCMHIC 3-Tier Rx Plans'!$I$30,IF($P19="3T13",'2020 GTCMHIC 3-Tier Rx Plans'!$J$30,IF($W19="ACA-P",'2020 GTCMHIC Metal Level Plans'!$C$30,IF($W19="ACA-G",'2020 GTCMHIC Metal Level Plans'!$C$35,IF($W19="ACA-S",'2020 GTCMHIC Metal Level Plans'!$C$40,IF($W19="ACA-B",'2020 GTCMHIC Metal Level Plans'!$C$45,IF($W19="MS-1",'2020 Mx Supp Plans'!$D$27,IF($W19="MS-2",'2020 Mx Supp Plans'!$F$27,IF($W19="MS-3",'2020 Mx Supp Plans'!$H$27,IF($W19="MS-4",'2020 Mx Supp Plans'!$J$27,IF($W19="MS-5",'2020 Mx Supp Plans'!$L$27,IF($W19="MS-6",'2020 Mx Supp Plans'!$N$27,0)))))))))))))))))))))</f>
        <v>246.1</v>
      </c>
      <c r="Z19" s="48">
        <f>IF($W19="ACA-P",'2020 GTCMHIC Metal Level Plans'!$D$25,IF($W19="ACA-G",'2020 GTCMHIC Metal Level Plans'!$F$25,IF($W19="ACA-S",'2020 GTCMHIC Metal Level Plans'!$H$25,IF($W19="ACA-B",'2020 GTCMHIC Metal Level Plans'!$J$25,'Premium Rate Summary - Cities'!X19+Y19))))</f>
        <v>1042.97</v>
      </c>
      <c r="AA19" s="48">
        <f>IF($W19="MM1",'2020 GTCMHIC Indemnity Plans'!$D$26,IF($W19="MM2",'2020 GTCMHIC Indemnity Plans'!$F$26,IF($W19="MM3",'2020 GTCMHIC Indemnity Plans'!$H$26,IF($W19="MM5",'2020 GTCMHIC Indemnity Plans'!$J$26,IF($W19="MM6",'2020 GTCMHIC Comprehensive Plan'!$D$26,IF($W19="MM7",'2020 GTCMHIC Indemnity Plans'!$L$26,IF($W19="PPO1",'2020 GTMHIC PPO Plans'!$D$26,IF($W19="PPO2",'2020 GTMHIC PPO Plans'!$F$26,IF($W19="PPO3",'2020 GTMHIC PPO Plans'!$H$26,IF($W19="PPOT",'2020 GTMHIC PPO Plans'!$J$26,IF($W19="ACA-P",'2020 GTCMHIC Metal Level Plans'!$D$29,IF($W19="ACA-G",'2020 GTCMHIC Metal Level Plans'!$D$34,IF($W19="ACA-S",'2020 GTCMHIC Metal Level Plans'!$D$39,IF($W19="ACA-B",'2020 GTCMHIC Metal Level Plans'!$D$44,IF($W19="MS-1","n/a",IF($W19="MS-2","n/a",IF($W19="MS-3","n/a",IF($W19="MS-4","n/a",IF($W19="MS-5","n/a"," ")))))))))))))))))))</f>
        <v>1727.17</v>
      </c>
      <c r="AB19" s="48">
        <f>IF($P19="2T1",'2020 GTCMHIC 2-Tier Rx Plans'!$C$31,IF($P19="2T2",'2020 GTCMHIC 2-Tier Rx Plans'!$D$31,IF($P19="2T3",'2020 GTCMHIC 2-Tier Rx Plans'!$E$31,IF($P19="3T3",'2020 GTCMHIC 3-Tier Rx Plans'!$C$31,IF($P19="3T5a",'2020 GTCMHIC 3-Tier Rx Plans'!$D$31,IF($P19="3T6",'2020 GTCMHIC 3-Tier Rx Plans'!$E$31,IF($P19="3T7",'2020 GTCMHIC 3-Tier Rx Plans'!$F$31,IF($P19="3T9",'2020 GTCMHIC 3-Tier Rx Plans'!$G$31,IF($P19="3T10",'2020 GTCMHIC 3-Tier Rx Plans'!$H$31,IF($P19="3T11",'2020 GTCMHIC 3-Tier Rx Plans'!$I$31,IF($P19="3T13",'2020 GTCMHIC 3-Tier Rx Plans'!$J$31,IF($W19="ACA-P",'2020 GTCMHIC Metal Level Plans'!$C$31,IF($W19="ACA-G",'2020 GTCMHIC Metal Level Plans'!$C$31,IF($W19="ACA-S",'2020 GTCMHIC Metal Level Plans'!$C$31,IF($W19="ACA-B",'2020 GTCMHIC Metal Level Plans'!$C$31,IF($W19="MS-1","n/a",IF($W19="MS-2","n/a",IF($W19="MS-3","n/a",IF($W19="MS-4","n/a",IF($W19="MS-5","n/a",IF($W19="MS-6",'2020 Mx Supp Plans'!$N$27,0)))))))))))))))))))))</f>
        <v>533.41</v>
      </c>
      <c r="AC19" s="48">
        <f>IF($W19="ACA-P",'2020 GTCMHIC Metal Level Plans'!$D$26,IF($W19="ACA-G",'2020 GTCMHIC Metal Level Plans'!$F$26,IF($W19="ACA-S",'2020 GTCMHIC Metal Level Plans'!$H$26,IF($W19="ACA-B",'2020 GTCMHIC Metal Level Plans'!$J$26,'Premium Rate Summary - Cities'!AA19+AB19))))</f>
        <v>2260.58</v>
      </c>
      <c r="AD19" s="19"/>
    </row>
    <row r="20" spans="1:31" s="6" customFormat="1" ht="15.95" customHeight="1" x14ac:dyDescent="0.2">
      <c r="A20" s="258"/>
      <c r="B20" s="261"/>
      <c r="C20" s="143" t="s">
        <v>143</v>
      </c>
      <c r="D20" s="143" t="s">
        <v>361</v>
      </c>
      <c r="E20" s="264"/>
      <c r="F20" s="267"/>
      <c r="G20" s="148" t="s">
        <v>98</v>
      </c>
      <c r="H20" s="148" t="s">
        <v>145</v>
      </c>
      <c r="I20" s="148" t="s">
        <v>123</v>
      </c>
      <c r="J20" s="12">
        <v>5</v>
      </c>
      <c r="K20" s="12">
        <v>15</v>
      </c>
      <c r="L20" s="12">
        <v>30</v>
      </c>
      <c r="M20" s="12">
        <v>10</v>
      </c>
      <c r="N20" s="12">
        <v>30</v>
      </c>
      <c r="O20" s="12">
        <v>60</v>
      </c>
      <c r="P20" s="12" t="s">
        <v>40</v>
      </c>
      <c r="Q20" s="145" t="s">
        <v>47</v>
      </c>
      <c r="R20" s="145" t="s">
        <v>23</v>
      </c>
      <c r="S20" s="12">
        <v>50</v>
      </c>
      <c r="T20" s="12">
        <v>150</v>
      </c>
      <c r="U20" s="12">
        <v>400</v>
      </c>
      <c r="V20" s="12">
        <v>1200</v>
      </c>
      <c r="W20" s="145" t="s">
        <v>35</v>
      </c>
      <c r="X20" s="48">
        <f>IF($W20="MM1",'2020 GTCMHIC Indemnity Plans'!$D$25,IF($W20="MM2",'2020 GTCMHIC Indemnity Plans'!$F$25,IF($W20="MM3",'2020 GTCMHIC Indemnity Plans'!$H$25,IF($W20="MM5",'2020 GTCMHIC Indemnity Plans'!$J$25,IF($W20="MM6",'2020 GTCMHIC Comprehensive Plan'!$D$25,IF($W20="MM7",'2020 GTCMHIC Indemnity Plans'!$L$25,IF($W20="PPO1",'2020 GTMHIC PPO Plans'!$D$25,IF($W20="PPO2",'2020 GTMHIC PPO Plans'!$F$25,IF($W20="PPO3",'2020 GTMHIC PPO Plans'!$H$25,IF($W20="PPOT",'2020 GTMHIC PPO Plans'!$J$25,IF($W20="ACA-P",'2020 GTCMHIC Metal Level Plans'!$C$29,IF($W20="ACA-G",'2020 GTCMHIC Metal Level Plans'!$C$34,IF($W20="ACA-S",'2020 GTCMHIC Metal Level Plans'!$C$39,IF($W20="ACA-B",'2020 GTCMHIC Metal Level Plans'!$C$44,IF($W20="MS-1",'2020 Mx Supp Plans'!$D$26,IF($W20="MS-2",'2020 Mx Supp Plans'!$F$26,IF($W20="MS-3",'2020 Mx Supp Plans'!$H$26,IF($W20="MS-4",'2020 Mx Supp Plans'!$J$26,IF($W20="MS-5",'2020 Mx Supp Plans'!$L$26," ")))))))))))))))))))</f>
        <v>796.87</v>
      </c>
      <c r="Y20" s="48">
        <f>IF($P20="2T1",'2020 GTCMHIC 2-Tier Rx Plans'!$C$30,IF($P20="2T2",'2020 GTCMHIC 2-Tier Rx Plans'!$D$30,IF($P20="2T3",'2020 GTCMHIC 2-Tier Rx Plans'!$E$30,IF($P20="3T3",'2020 GTCMHIC 3-Tier Rx Plans'!$C$30,IF($P20="3T5a",'2020 GTCMHIC 3-Tier Rx Plans'!$D$30,IF($P20="3T6",'2020 GTCMHIC 3-Tier Rx Plans'!$E$30,IF($P20="3T7",'2020 GTCMHIC 3-Tier Rx Plans'!$F$30,IF($P20="3T9",'2020 GTCMHIC 3-Tier Rx Plans'!$G$30,IF($P20="3T10",'2020 GTCMHIC 3-Tier Rx Plans'!$H$30,IF($P20="3T11",'2020 GTCMHIC 3-Tier Rx Plans'!$I$30,IF($P20="3T13",'2020 GTCMHIC 3-Tier Rx Plans'!$J$30,IF($W20="ACA-P",'2020 GTCMHIC Metal Level Plans'!$C$30,IF($W20="ACA-G",'2020 GTCMHIC Metal Level Plans'!$C$35,IF($W20="ACA-S",'2020 GTCMHIC Metal Level Plans'!$C$40,IF($W20="ACA-B",'2020 GTCMHIC Metal Level Plans'!$C$45,IF($W20="MS-1",'2020 Mx Supp Plans'!$D$27,IF($W20="MS-2",'2020 Mx Supp Plans'!$F$27,IF($W20="MS-3",'2020 Mx Supp Plans'!$H$27,IF($W20="MS-4",'2020 Mx Supp Plans'!$J$27,IF($W20="MS-5",'2020 Mx Supp Plans'!$L$27,IF($W20="MS-6",'2020 Mx Supp Plans'!$N$27,0)))))))))))))))))))))</f>
        <v>246.1</v>
      </c>
      <c r="Z20" s="48">
        <f>IF($W20="ACA-P",'2020 GTCMHIC Metal Level Plans'!$D$25,IF($W20="ACA-G",'2020 GTCMHIC Metal Level Plans'!$F$25,IF($W20="ACA-S",'2020 GTCMHIC Metal Level Plans'!$H$25,IF($W20="ACA-B",'2020 GTCMHIC Metal Level Plans'!$J$25,'Premium Rate Summary - Cities'!X20+Y20))))</f>
        <v>1042.97</v>
      </c>
      <c r="AA20" s="48">
        <f>IF($W20="MM1",'2020 GTCMHIC Indemnity Plans'!$D$26,IF($W20="MM2",'2020 GTCMHIC Indemnity Plans'!$F$26,IF($W20="MM3",'2020 GTCMHIC Indemnity Plans'!$H$26,IF($W20="MM5",'2020 GTCMHIC Indemnity Plans'!$J$26,IF($W20="MM6",'2020 GTCMHIC Comprehensive Plan'!$D$26,IF($W20="MM7",'2020 GTCMHIC Indemnity Plans'!$L$26,IF($W20="PPO1",'2020 GTMHIC PPO Plans'!$D$26,IF($W20="PPO2",'2020 GTMHIC PPO Plans'!$F$26,IF($W20="PPO3",'2020 GTMHIC PPO Plans'!$H$26,IF($W20="PPOT",'2020 GTMHIC PPO Plans'!$J$26,IF($W20="ACA-P",'2020 GTCMHIC Metal Level Plans'!$D$29,IF($W20="ACA-G",'2020 GTCMHIC Metal Level Plans'!$D$34,IF($W20="ACA-S",'2020 GTCMHIC Metal Level Plans'!$D$39,IF($W20="ACA-B",'2020 GTCMHIC Metal Level Plans'!$D$44,IF($W20="MS-1","n/a",IF($W20="MS-2","n/a",IF($W20="MS-3","n/a",IF($W20="MS-4","n/a",IF($W20="MS-5","n/a"," ")))))))))))))))))))</f>
        <v>1727.17</v>
      </c>
      <c r="AB20" s="48">
        <f>IF($P20="2T1",'2020 GTCMHIC 2-Tier Rx Plans'!$C$31,IF($P20="2T2",'2020 GTCMHIC 2-Tier Rx Plans'!$D$31,IF($P20="2T3",'2020 GTCMHIC 2-Tier Rx Plans'!$E$31,IF($P20="3T3",'2020 GTCMHIC 3-Tier Rx Plans'!$C$31,IF($P20="3T5a",'2020 GTCMHIC 3-Tier Rx Plans'!$D$31,IF($P20="3T6",'2020 GTCMHIC 3-Tier Rx Plans'!$E$31,IF($P20="3T7",'2020 GTCMHIC 3-Tier Rx Plans'!$F$31,IF($P20="3T9",'2020 GTCMHIC 3-Tier Rx Plans'!$G$31,IF($P20="3T10",'2020 GTCMHIC 3-Tier Rx Plans'!$H$31,IF($P20="3T11",'2020 GTCMHIC 3-Tier Rx Plans'!$I$31,IF($P20="3T13",'2020 GTCMHIC 3-Tier Rx Plans'!$J$31,IF($W20="ACA-P",'2020 GTCMHIC Metal Level Plans'!$C$31,IF($W20="ACA-G",'2020 GTCMHIC Metal Level Plans'!$C$31,IF($W20="ACA-S",'2020 GTCMHIC Metal Level Plans'!$C$31,IF($W20="ACA-B",'2020 GTCMHIC Metal Level Plans'!$C$31,IF($W20="MS-1","n/a",IF($W20="MS-2","n/a",IF($W20="MS-3","n/a",IF($W20="MS-4","n/a",IF($W20="MS-5","n/a",IF($W20="MS-6",'2020 Mx Supp Plans'!$N$27,0)))))))))))))))))))))</f>
        <v>533.41</v>
      </c>
      <c r="AC20" s="48">
        <f>IF($W20="ACA-P",'2020 GTCMHIC Metal Level Plans'!$D$26,IF($W20="ACA-G",'2020 GTCMHIC Metal Level Plans'!$F$26,IF($W20="ACA-S",'2020 GTCMHIC Metal Level Plans'!$H$26,IF($W20="ACA-B",'2020 GTCMHIC Metal Level Plans'!$J$26,'Premium Rate Summary - Cities'!AA20+AB20))))</f>
        <v>2260.58</v>
      </c>
      <c r="AD20" s="19"/>
    </row>
    <row r="21" spans="1:31" s="6" customFormat="1" ht="15.95" customHeight="1" x14ac:dyDescent="0.2">
      <c r="A21" s="258"/>
      <c r="B21" s="261"/>
      <c r="C21" s="143" t="s">
        <v>149</v>
      </c>
      <c r="D21" s="143" t="s">
        <v>361</v>
      </c>
      <c r="E21" s="264"/>
      <c r="F21" s="267"/>
      <c r="G21" s="148" t="s">
        <v>146</v>
      </c>
      <c r="H21" s="148" t="s">
        <v>147</v>
      </c>
      <c r="I21" s="148" t="s">
        <v>148</v>
      </c>
      <c r="J21" s="12" t="s">
        <v>13</v>
      </c>
      <c r="K21" s="12" t="s">
        <v>13</v>
      </c>
      <c r="L21" s="12" t="s">
        <v>13</v>
      </c>
      <c r="M21" s="12" t="s">
        <v>13</v>
      </c>
      <c r="N21" s="12" t="s">
        <v>13</v>
      </c>
      <c r="O21" s="12" t="s">
        <v>13</v>
      </c>
      <c r="P21" s="12" t="s">
        <v>23</v>
      </c>
      <c r="Q21" s="145" t="s">
        <v>47</v>
      </c>
      <c r="R21" s="145" t="s">
        <v>23</v>
      </c>
      <c r="S21" s="12">
        <v>50</v>
      </c>
      <c r="T21" s="12">
        <v>150</v>
      </c>
      <c r="U21" s="12">
        <v>400</v>
      </c>
      <c r="V21" s="12">
        <v>1200</v>
      </c>
      <c r="W21" s="145" t="s">
        <v>57</v>
      </c>
      <c r="X21" s="48">
        <f>IF($W21="MM1",'2020 GTCMHIC Indemnity Plans'!$D$25,IF($W21="MM2",'2020 GTCMHIC Indemnity Plans'!$F$25,IF($W21="MM3",'2020 GTCMHIC Indemnity Plans'!$H$25,IF($W21="MM5",'2020 GTCMHIC Indemnity Plans'!$J$25,IF($W21="MM6",'2020 GTCMHIC Comprehensive Plan'!$D$25,IF($W21="MM7",'2020 GTCMHIC Indemnity Plans'!$L$25,IF($W21="PPO1",'2020 GTMHIC PPO Plans'!$D$25,IF($W21="PPO2",'2020 GTMHIC PPO Plans'!$F$25,IF($W21="PPO3",'2020 GTMHIC PPO Plans'!$H$25,IF($W21="PPOT",'2020 GTMHIC PPO Plans'!$J$25,IF($W21="ACA-P",'2020 GTCMHIC Metal Level Plans'!$C$29,IF($W21="ACA-G",'2020 GTCMHIC Metal Level Plans'!$C$34,IF($W21="ACA-S",'2020 GTCMHIC Metal Level Plans'!$C$39,IF($W21="ACA-B",'2020 GTCMHIC Metal Level Plans'!$C$44,IF($W21="MS-1",'2020 Mx Supp Plans'!$D$26,IF($W21="MS-2",'2020 Mx Supp Plans'!$F$26,IF($W21="MS-3",'2020 Mx Supp Plans'!$H$26,IF($W21="MS-4",'2020 Mx Supp Plans'!$J$26,IF($W21="MS-5",'2020 Mx Supp Plans'!$L$26," ")))))))))))))))))))</f>
        <v>888.71</v>
      </c>
      <c r="Y21" s="48">
        <f>IF($P21="2T1",'2020 GTCMHIC 2-Tier Rx Plans'!$C$30,IF($P21="2T2",'2020 GTCMHIC 2-Tier Rx Plans'!$D$30,IF($P21="2T3",'2020 GTCMHIC 2-Tier Rx Plans'!$E$30,IF($P21="3T3",'2020 GTCMHIC 3-Tier Rx Plans'!$C$30,IF($P21="3T5a",'2020 GTCMHIC 3-Tier Rx Plans'!$D$30,IF($P21="3T6",'2020 GTCMHIC 3-Tier Rx Plans'!$E$30,IF($P21="3T7",'2020 GTCMHIC 3-Tier Rx Plans'!$F$30,IF($P21="3T9",'2020 GTCMHIC 3-Tier Rx Plans'!$G$30,IF($P21="3T10",'2020 GTCMHIC 3-Tier Rx Plans'!$H$30,IF($P21="3T11",'2020 GTCMHIC 3-Tier Rx Plans'!$I$30,IF($P21="3T13",'2020 GTCMHIC 3-Tier Rx Plans'!$J$30,IF($W21="ACA-P",'2020 GTCMHIC Metal Level Plans'!$C$30,IF($W21="ACA-G",'2020 GTCMHIC Metal Level Plans'!$C$35,IF($W21="ACA-S",'2020 GTCMHIC Metal Level Plans'!$C$40,IF($W21="ACA-B",'2020 GTCMHIC Metal Level Plans'!$C$45,IF($W21="MS-1",'2020 Mx Supp Plans'!$D$27,IF($W21="MS-2",'2020 Mx Supp Plans'!$F$27,IF($W21="MS-3",'2020 Mx Supp Plans'!$H$27,IF($W21="MS-4",'2020 Mx Supp Plans'!$J$27,IF($W21="MS-5",'2020 Mx Supp Plans'!$L$27,IF($W21="MS-6",'2020 Mx Supp Plans'!$N$27,0)))))))))))))))))))))</f>
        <v>0</v>
      </c>
      <c r="Z21" s="48">
        <f>IF($W21="ACA-P",'2020 GTCMHIC Metal Level Plans'!$D$25,IF($W21="ACA-G",'2020 GTCMHIC Metal Level Plans'!$F$25,IF($W21="ACA-S",'2020 GTCMHIC Metal Level Plans'!$H$25,IF($W21="ACA-B",'2020 GTCMHIC Metal Level Plans'!$J$25,'Premium Rate Summary - Cities'!X21+Y21))))</f>
        <v>888.71</v>
      </c>
      <c r="AA21" s="48">
        <f>IF($W21="MM1",'2020 GTCMHIC Indemnity Plans'!$D$26,IF($W21="MM2",'2020 GTCMHIC Indemnity Plans'!$F$26,IF($W21="MM3",'2020 GTCMHIC Indemnity Plans'!$H$26,IF($W21="MM5",'2020 GTCMHIC Indemnity Plans'!$J$26,IF($W21="MM6",'2020 GTCMHIC Comprehensive Plan'!$D$26,IF($W21="MM7",'2020 GTCMHIC Indemnity Plans'!$L$26,IF($W21="PPO1",'2020 GTMHIC PPO Plans'!$D$26,IF($W21="PPO2",'2020 GTMHIC PPO Plans'!$F$26,IF($W21="PPO3",'2020 GTMHIC PPO Plans'!$H$26,IF($W21="PPOT",'2020 GTMHIC PPO Plans'!$J$26,IF($W21="ACA-P",'2020 GTCMHIC Metal Level Plans'!$D$29,IF($W21="ACA-G",'2020 GTCMHIC Metal Level Plans'!$D$34,IF($W21="ACA-S",'2020 GTCMHIC Metal Level Plans'!$D$39,IF($W21="ACA-B",'2020 GTCMHIC Metal Level Plans'!$D$44,IF($W21="MS-1","n/a",IF($W21="MS-2","n/a",IF($W21="MS-3","n/a",IF($W21="MS-4","n/a",IF($W21="MS-5","n/a"," ")))))))))))))))))))</f>
        <v>2067.2199999999998</v>
      </c>
      <c r="AB21" s="48">
        <f>IF($P21="2T1",'2020 GTCMHIC 2-Tier Rx Plans'!$C$31,IF($P21="2T2",'2020 GTCMHIC 2-Tier Rx Plans'!$D$31,IF($P21="2T3",'2020 GTCMHIC 2-Tier Rx Plans'!$E$31,IF($P21="3T3",'2020 GTCMHIC 3-Tier Rx Plans'!$C$31,IF($P21="3T5a",'2020 GTCMHIC 3-Tier Rx Plans'!$D$31,IF($P21="3T6",'2020 GTCMHIC 3-Tier Rx Plans'!$E$31,IF($P21="3T7",'2020 GTCMHIC 3-Tier Rx Plans'!$F$31,IF($P21="3T9",'2020 GTCMHIC 3-Tier Rx Plans'!$G$31,IF($P21="3T10",'2020 GTCMHIC 3-Tier Rx Plans'!$H$31,IF($P21="3T11",'2020 GTCMHIC 3-Tier Rx Plans'!$I$31,IF($P21="3T13",'2020 GTCMHIC 3-Tier Rx Plans'!$J$31,IF($W21="ACA-P",'2020 GTCMHIC Metal Level Plans'!$C$31,IF($W21="ACA-G",'2020 GTCMHIC Metal Level Plans'!$C$31,IF($W21="ACA-S",'2020 GTCMHIC Metal Level Plans'!$C$31,IF($W21="ACA-B",'2020 GTCMHIC Metal Level Plans'!$C$31,IF($W21="MS-1","n/a",IF($W21="MS-2","n/a",IF($W21="MS-3","n/a",IF($W21="MS-4","n/a",IF($W21="MS-5","n/a",IF($W21="MS-6",'2020 Mx Supp Plans'!$N$27,0)))))))))))))))))))))</f>
        <v>0</v>
      </c>
      <c r="AC21" s="48">
        <f>IF($W21="ACA-P",'2020 GTCMHIC Metal Level Plans'!$D$26,IF($W21="ACA-G",'2020 GTCMHIC Metal Level Plans'!$F$26,IF($W21="ACA-S",'2020 GTCMHIC Metal Level Plans'!$H$26,IF($W21="ACA-B",'2020 GTCMHIC Metal Level Plans'!$J$26,'Premium Rate Summary - Cities'!AA21+AB21))))</f>
        <v>2067.2199999999998</v>
      </c>
      <c r="AD21" s="19"/>
    </row>
    <row r="22" spans="1:31" s="6" customFormat="1" ht="15.95" customHeight="1" x14ac:dyDescent="0.2">
      <c r="A22" s="258"/>
      <c r="B22" s="261"/>
      <c r="C22" s="143" t="s">
        <v>55</v>
      </c>
      <c r="D22" s="143" t="s">
        <v>361</v>
      </c>
      <c r="E22" s="264"/>
      <c r="F22" s="267"/>
      <c r="G22" s="148" t="s">
        <v>150</v>
      </c>
      <c r="H22" s="148" t="s">
        <v>151</v>
      </c>
      <c r="I22" s="148" t="s">
        <v>152</v>
      </c>
      <c r="J22" s="12">
        <v>1</v>
      </c>
      <c r="K22" s="12">
        <v>1</v>
      </c>
      <c r="L22" s="12">
        <v>1</v>
      </c>
      <c r="M22" s="12">
        <v>1</v>
      </c>
      <c r="N22" s="12">
        <v>1</v>
      </c>
      <c r="O22" s="12">
        <v>1</v>
      </c>
      <c r="P22" s="12" t="s">
        <v>29</v>
      </c>
      <c r="Q22" s="145" t="s">
        <v>47</v>
      </c>
      <c r="R22" s="145" t="s">
        <v>23</v>
      </c>
      <c r="S22" s="12">
        <v>50</v>
      </c>
      <c r="T22" s="12">
        <v>150</v>
      </c>
      <c r="U22" s="12">
        <v>400</v>
      </c>
      <c r="V22" s="12">
        <v>1200</v>
      </c>
      <c r="W22" s="145" t="s">
        <v>35</v>
      </c>
      <c r="X22" s="48">
        <f>IF($W22="MM1",'2020 GTCMHIC Indemnity Plans'!$D$25,IF($W22="MM2",'2020 GTCMHIC Indemnity Plans'!$F$25,IF($W22="MM3",'2020 GTCMHIC Indemnity Plans'!$H$25,IF($W22="MM5",'2020 GTCMHIC Indemnity Plans'!$J$25,IF($W22="MM6",'2020 GTCMHIC Comprehensive Plan'!$D$25,IF($W22="MM7",'2020 GTCMHIC Indemnity Plans'!$L$25,IF($W22="PPO1",'2020 GTMHIC PPO Plans'!$D$25,IF($W22="PPO2",'2020 GTMHIC PPO Plans'!$F$25,IF($W22="PPO3",'2020 GTMHIC PPO Plans'!$H$25,IF($W22="PPOT",'2020 GTMHIC PPO Plans'!$J$25,IF($W22="ACA-P",'2020 GTCMHIC Metal Level Plans'!$C$29,IF($W22="ACA-G",'2020 GTCMHIC Metal Level Plans'!$C$34,IF($W22="ACA-S",'2020 GTCMHIC Metal Level Plans'!$C$39,IF($W22="ACA-B",'2020 GTCMHIC Metal Level Plans'!$C$44,IF($W22="MS-1",'2020 Mx Supp Plans'!$D$26,IF($W22="MS-2",'2020 Mx Supp Plans'!$F$26,IF($W22="MS-3",'2020 Mx Supp Plans'!$H$26,IF($W22="MS-4",'2020 Mx Supp Plans'!$J$26,IF($W22="MS-5",'2020 Mx Supp Plans'!$L$26," ")))))))))))))))))))</f>
        <v>796.87</v>
      </c>
      <c r="Y22" s="48">
        <f>IF($P22="2T1",'2020 GTCMHIC 2-Tier Rx Plans'!$C$30,IF($P22="2T2",'2020 GTCMHIC 2-Tier Rx Plans'!$D$30,IF($P22="2T3",'2020 GTCMHIC 2-Tier Rx Plans'!$E$30,IF($P22="3T3",'2020 GTCMHIC 3-Tier Rx Plans'!$C$30,IF($P22="3T5a",'2020 GTCMHIC 3-Tier Rx Plans'!$D$30,IF($P22="3T6",'2020 GTCMHIC 3-Tier Rx Plans'!$E$30,IF($P22="3T7",'2020 GTCMHIC 3-Tier Rx Plans'!$F$30,IF($P22="3T9",'2020 GTCMHIC 3-Tier Rx Plans'!$G$30,IF($P22="3T10",'2020 GTCMHIC 3-Tier Rx Plans'!$H$30,IF($P22="3T11",'2020 GTCMHIC 3-Tier Rx Plans'!$I$30,IF($P22="3T13",'2020 GTCMHIC 3-Tier Rx Plans'!$J$30,IF($W22="ACA-P",'2020 GTCMHIC Metal Level Plans'!$C$30,IF($W22="ACA-G",'2020 GTCMHIC Metal Level Plans'!$C$35,IF($W22="ACA-S",'2020 GTCMHIC Metal Level Plans'!$C$40,IF($W22="ACA-B",'2020 GTCMHIC Metal Level Plans'!$C$45,IF($W22="MS-1",'2020 Mx Supp Plans'!$D$27,IF($W22="MS-2",'2020 Mx Supp Plans'!$F$27,IF($W22="MS-3",'2020 Mx Supp Plans'!$H$27,IF($W22="MS-4",'2020 Mx Supp Plans'!$J$27,IF($W22="MS-5",'2020 Mx Supp Plans'!$L$27,IF($W22="MS-6",'2020 Mx Supp Plans'!$N$27,0)))))))))))))))))))))</f>
        <v>376.61</v>
      </c>
      <c r="Z22" s="48">
        <f>IF($W22="ACA-P",'2020 GTCMHIC Metal Level Plans'!$D$25,IF($W22="ACA-G",'2020 GTCMHIC Metal Level Plans'!$F$25,IF($W22="ACA-S",'2020 GTCMHIC Metal Level Plans'!$H$25,IF($W22="ACA-B",'2020 GTCMHIC Metal Level Plans'!$J$25,'Premium Rate Summary - Cities'!X22+Y22))))</f>
        <v>1173.48</v>
      </c>
      <c r="AA22" s="48">
        <f>IF($W22="MM1",'2020 GTCMHIC Indemnity Plans'!$D$26,IF($W22="MM2",'2020 GTCMHIC Indemnity Plans'!$F$26,IF($W22="MM3",'2020 GTCMHIC Indemnity Plans'!$H$26,IF($W22="MM5",'2020 GTCMHIC Indemnity Plans'!$J$26,IF($W22="MM6",'2020 GTCMHIC Comprehensive Plan'!$D$26,IF($W22="MM7",'2020 GTCMHIC Indemnity Plans'!$L$26,IF($W22="PPO1",'2020 GTMHIC PPO Plans'!$D$26,IF($W22="PPO2",'2020 GTMHIC PPO Plans'!$F$26,IF($W22="PPO3",'2020 GTMHIC PPO Plans'!$H$26,IF($W22="PPOT",'2020 GTMHIC PPO Plans'!$J$26,IF($W22="ACA-P",'2020 GTCMHIC Metal Level Plans'!$D$29,IF($W22="ACA-G",'2020 GTCMHIC Metal Level Plans'!$D$34,IF($W22="ACA-S",'2020 GTCMHIC Metal Level Plans'!$D$39,IF($W22="ACA-B",'2020 GTCMHIC Metal Level Plans'!$D$44,IF($W22="MS-1","n/a",IF($W22="MS-2","n/a",IF($W22="MS-3","n/a",IF($W22="MS-4","n/a",IF($W22="MS-5","n/a"," ")))))))))))))))))))</f>
        <v>1727.17</v>
      </c>
      <c r="AB22" s="48">
        <f>IF($P22="2T1",'2020 GTCMHIC 2-Tier Rx Plans'!$C$31,IF($P22="2T2",'2020 GTCMHIC 2-Tier Rx Plans'!$D$31,IF($P22="2T3",'2020 GTCMHIC 2-Tier Rx Plans'!$E$31,IF($P22="3T3",'2020 GTCMHIC 3-Tier Rx Plans'!$C$31,IF($P22="3T5a",'2020 GTCMHIC 3-Tier Rx Plans'!$D$31,IF($P22="3T6",'2020 GTCMHIC 3-Tier Rx Plans'!$E$31,IF($P22="3T7",'2020 GTCMHIC 3-Tier Rx Plans'!$F$31,IF($P22="3T9",'2020 GTCMHIC 3-Tier Rx Plans'!$G$31,IF($P22="3T10",'2020 GTCMHIC 3-Tier Rx Plans'!$H$31,IF($P22="3T11",'2020 GTCMHIC 3-Tier Rx Plans'!$I$31,IF($P22="3T13",'2020 GTCMHIC 3-Tier Rx Plans'!$J$31,IF($W22="ACA-P",'2020 GTCMHIC Metal Level Plans'!$C$31,IF($W22="ACA-G",'2020 GTCMHIC Metal Level Plans'!$C$31,IF($W22="ACA-S",'2020 GTCMHIC Metal Level Plans'!$C$31,IF($W22="ACA-B",'2020 GTCMHIC Metal Level Plans'!$C$31,IF($W22="MS-1","n/a",IF($W22="MS-2","n/a",IF($W22="MS-3","n/a",IF($W22="MS-4","n/a",IF($W22="MS-5","n/a",IF($W22="MS-6",'2020 Mx Supp Plans'!$N$27,0)))))))))))))))))))))</f>
        <v>816.31</v>
      </c>
      <c r="AC22" s="48">
        <f>IF($W22="ACA-P",'2020 GTCMHIC Metal Level Plans'!$D$26,IF($W22="ACA-G",'2020 GTCMHIC Metal Level Plans'!$F$26,IF($W22="ACA-S",'2020 GTCMHIC Metal Level Plans'!$H$26,IF($W22="ACA-B",'2020 GTCMHIC Metal Level Plans'!$J$26,'Premium Rate Summary - Cities'!AA22+AB22))))</f>
        <v>2543.48</v>
      </c>
      <c r="AD22" s="19"/>
    </row>
    <row r="23" spans="1:31" s="6" customFormat="1" ht="15.95" customHeight="1" x14ac:dyDescent="0.2">
      <c r="A23" s="258"/>
      <c r="B23" s="261"/>
      <c r="C23" s="143" t="s">
        <v>383</v>
      </c>
      <c r="D23" s="143" t="s">
        <v>361</v>
      </c>
      <c r="E23" s="264"/>
      <c r="F23" s="267"/>
      <c r="G23" s="148" t="s">
        <v>85</v>
      </c>
      <c r="H23" s="148" t="s">
        <v>153</v>
      </c>
      <c r="I23" s="148" t="s">
        <v>123</v>
      </c>
      <c r="J23" s="12">
        <v>2</v>
      </c>
      <c r="K23" s="12">
        <v>10</v>
      </c>
      <c r="L23" s="12">
        <v>10</v>
      </c>
      <c r="M23" s="12">
        <v>2</v>
      </c>
      <c r="N23" s="12">
        <v>10</v>
      </c>
      <c r="O23" s="12">
        <v>10</v>
      </c>
      <c r="P23" s="12" t="s">
        <v>31</v>
      </c>
      <c r="Q23" s="145" t="s">
        <v>47</v>
      </c>
      <c r="R23" s="145" t="s">
        <v>23</v>
      </c>
      <c r="S23" s="12">
        <v>50</v>
      </c>
      <c r="T23" s="12">
        <v>150</v>
      </c>
      <c r="U23" s="12">
        <v>400</v>
      </c>
      <c r="V23" s="12">
        <v>1200</v>
      </c>
      <c r="W23" s="145" t="s">
        <v>35</v>
      </c>
      <c r="X23" s="48">
        <f>IF($W23="MM1",'2020 GTCMHIC Indemnity Plans'!$D$25,IF($W23="MM2",'2020 GTCMHIC Indemnity Plans'!$F$25,IF($W23="MM3",'2020 GTCMHIC Indemnity Plans'!$H$25,IF($W23="MM5",'2020 GTCMHIC Indemnity Plans'!$J$25,IF($W23="MM6",'2020 GTCMHIC Comprehensive Plan'!$D$25,IF($W23="MM7",'2020 GTCMHIC Indemnity Plans'!$L$25,IF($W23="PPO1",'2020 GTMHIC PPO Plans'!$D$25,IF($W23="PPO2",'2020 GTMHIC PPO Plans'!$F$25,IF($W23="PPO3",'2020 GTMHIC PPO Plans'!$H$25,IF($W23="PPOT",'2020 GTMHIC PPO Plans'!$J$25,IF($W23="ACA-P",'2020 GTCMHIC Metal Level Plans'!$C$29,IF($W23="ACA-G",'2020 GTCMHIC Metal Level Plans'!$C$34,IF($W23="ACA-S",'2020 GTCMHIC Metal Level Plans'!$C$39,IF($W23="ACA-B",'2020 GTCMHIC Metal Level Plans'!$C$44,IF($W23="MS-1",'2020 Mx Supp Plans'!$D$26,IF($W23="MS-2",'2020 Mx Supp Plans'!$F$26,IF($W23="MS-3",'2020 Mx Supp Plans'!$H$26,IF($W23="MS-4",'2020 Mx Supp Plans'!$J$26,IF($W23="MS-5",'2020 Mx Supp Plans'!$L$26," ")))))))))))))))))))</f>
        <v>796.87</v>
      </c>
      <c r="Y23" s="48">
        <f>IF($P23="2T1",'2020 GTCMHIC 2-Tier Rx Plans'!$C$30,IF($P23="2T2",'2020 GTCMHIC 2-Tier Rx Plans'!$D$30,IF($P23="2T3",'2020 GTCMHIC 2-Tier Rx Plans'!$E$30,IF($P23="3T3",'2020 GTCMHIC 3-Tier Rx Plans'!$C$30,IF($P23="3T5a",'2020 GTCMHIC 3-Tier Rx Plans'!$D$30,IF($P23="3T6",'2020 GTCMHIC 3-Tier Rx Plans'!$E$30,IF($P23="3T7",'2020 GTCMHIC 3-Tier Rx Plans'!$F$30,IF($P23="3T9",'2020 GTCMHIC 3-Tier Rx Plans'!$G$30,IF($P23="3T10",'2020 GTCMHIC 3-Tier Rx Plans'!$H$30,IF($P23="3T11",'2020 GTCMHIC 3-Tier Rx Plans'!$I$30,IF($P23="3T13",'2020 GTCMHIC 3-Tier Rx Plans'!$J$30,IF($W23="ACA-P",'2020 GTCMHIC Metal Level Plans'!$C$30,IF($W23="ACA-G",'2020 GTCMHIC Metal Level Plans'!$C$35,IF($W23="ACA-S",'2020 GTCMHIC Metal Level Plans'!$C$40,IF($W23="ACA-B",'2020 GTCMHIC Metal Level Plans'!$C$45,IF($W23="MS-1",'2020 Mx Supp Plans'!$D$27,IF($W23="MS-2",'2020 Mx Supp Plans'!$F$27,IF($W23="MS-3",'2020 Mx Supp Plans'!$H$27,IF($W23="MS-4",'2020 Mx Supp Plans'!$J$27,IF($W23="MS-5",'2020 Mx Supp Plans'!$L$27,IF($W23="MS-6",'2020 Mx Supp Plans'!$N$27,0)))))))))))))))))))))</f>
        <v>361.35</v>
      </c>
      <c r="Z23" s="48">
        <f>IF($W23="ACA-P",'2020 GTCMHIC Metal Level Plans'!$D$25,IF($W23="ACA-G",'2020 GTCMHIC Metal Level Plans'!$F$25,IF($W23="ACA-S",'2020 GTCMHIC Metal Level Plans'!$H$25,IF($W23="ACA-B",'2020 GTCMHIC Metal Level Plans'!$J$25,'Premium Rate Summary - Cities'!X23+Y23))))</f>
        <v>1158.22</v>
      </c>
      <c r="AA23" s="48">
        <f>IF($W23="MM1",'2020 GTCMHIC Indemnity Plans'!$D$26,IF($W23="MM2",'2020 GTCMHIC Indemnity Plans'!$F$26,IF($W23="MM3",'2020 GTCMHIC Indemnity Plans'!$H$26,IF($W23="MM5",'2020 GTCMHIC Indemnity Plans'!$J$26,IF($W23="MM6",'2020 GTCMHIC Comprehensive Plan'!$D$26,IF($W23="MM7",'2020 GTCMHIC Indemnity Plans'!$L$26,IF($W23="PPO1",'2020 GTMHIC PPO Plans'!$D$26,IF($W23="PPO2",'2020 GTMHIC PPO Plans'!$F$26,IF($W23="PPO3",'2020 GTMHIC PPO Plans'!$H$26,IF($W23="PPOT",'2020 GTMHIC PPO Plans'!$J$26,IF($W23="ACA-P",'2020 GTCMHIC Metal Level Plans'!$D$29,IF($W23="ACA-G",'2020 GTCMHIC Metal Level Plans'!$D$34,IF($W23="ACA-S",'2020 GTCMHIC Metal Level Plans'!$D$39,IF($W23="ACA-B",'2020 GTCMHIC Metal Level Plans'!$D$44,IF($W23="MS-1","n/a",IF($W23="MS-2","n/a",IF($W23="MS-3","n/a",IF($W23="MS-4","n/a",IF($W23="MS-5","n/a"," ")))))))))))))))))))</f>
        <v>1727.17</v>
      </c>
      <c r="AB23" s="48">
        <f>IF($P23="2T1",'2020 GTCMHIC 2-Tier Rx Plans'!$C$31,IF($P23="2T2",'2020 GTCMHIC 2-Tier Rx Plans'!$D$31,IF($P23="2T3",'2020 GTCMHIC 2-Tier Rx Plans'!$E$31,IF($P23="3T3",'2020 GTCMHIC 3-Tier Rx Plans'!$C$31,IF($P23="3T5a",'2020 GTCMHIC 3-Tier Rx Plans'!$D$31,IF($P23="3T6",'2020 GTCMHIC 3-Tier Rx Plans'!$E$31,IF($P23="3T7",'2020 GTCMHIC 3-Tier Rx Plans'!$F$31,IF($P23="3T9",'2020 GTCMHIC 3-Tier Rx Plans'!$G$31,IF($P23="3T10",'2020 GTCMHIC 3-Tier Rx Plans'!$H$31,IF($P23="3T11",'2020 GTCMHIC 3-Tier Rx Plans'!$I$31,IF($P23="3T13",'2020 GTCMHIC 3-Tier Rx Plans'!$J$31,IF($W23="ACA-P",'2020 GTCMHIC Metal Level Plans'!$C$31,IF($W23="ACA-G",'2020 GTCMHIC Metal Level Plans'!$C$31,IF($W23="ACA-S",'2020 GTCMHIC Metal Level Plans'!$C$31,IF($W23="ACA-B",'2020 GTCMHIC Metal Level Plans'!$C$31,IF($W23="MS-1","n/a",IF($W23="MS-2","n/a",IF($W23="MS-3","n/a",IF($W23="MS-4","n/a",IF($W23="MS-5","n/a",IF($W23="MS-6",'2020 Mx Supp Plans'!$N$27,0)))))))))))))))))))))</f>
        <v>783.2</v>
      </c>
      <c r="AC23" s="48">
        <f>IF($W23="ACA-P",'2020 GTCMHIC Metal Level Plans'!$D$26,IF($W23="ACA-G",'2020 GTCMHIC Metal Level Plans'!$F$26,IF($W23="ACA-S",'2020 GTCMHIC Metal Level Plans'!$H$26,IF($W23="ACA-B",'2020 GTCMHIC Metal Level Plans'!$J$26,'Premium Rate Summary - Cities'!AA23+AB23))))</f>
        <v>2510.37</v>
      </c>
      <c r="AD23" s="19"/>
    </row>
    <row r="24" spans="1:31" s="6" customFormat="1" ht="15.95" customHeight="1" x14ac:dyDescent="0.2">
      <c r="A24" s="258"/>
      <c r="B24" s="261"/>
      <c r="C24" s="143" t="s">
        <v>154</v>
      </c>
      <c r="D24" s="143" t="s">
        <v>361</v>
      </c>
      <c r="E24" s="264"/>
      <c r="F24" s="267"/>
      <c r="G24" s="148" t="s">
        <v>87</v>
      </c>
      <c r="H24" s="148" t="s">
        <v>155</v>
      </c>
      <c r="I24" s="148" t="s">
        <v>123</v>
      </c>
      <c r="J24" s="12">
        <v>2</v>
      </c>
      <c r="K24" s="12">
        <v>10</v>
      </c>
      <c r="L24" s="12">
        <v>10</v>
      </c>
      <c r="M24" s="12">
        <v>2</v>
      </c>
      <c r="N24" s="12">
        <v>10</v>
      </c>
      <c r="O24" s="12">
        <v>10</v>
      </c>
      <c r="P24" s="12" t="s">
        <v>31</v>
      </c>
      <c r="Q24" s="145" t="s">
        <v>47</v>
      </c>
      <c r="R24" s="145" t="s">
        <v>23</v>
      </c>
      <c r="S24" s="12">
        <v>50</v>
      </c>
      <c r="T24" s="12">
        <v>150</v>
      </c>
      <c r="U24" s="12">
        <v>400</v>
      </c>
      <c r="V24" s="12">
        <v>1200</v>
      </c>
      <c r="W24" s="145" t="s">
        <v>35</v>
      </c>
      <c r="X24" s="48">
        <f>IF($W24="MM1",'2020 GTCMHIC Indemnity Plans'!$D$25,IF($W24="MM2",'2020 GTCMHIC Indemnity Plans'!$F$25,IF($W24="MM3",'2020 GTCMHIC Indemnity Plans'!$H$25,IF($W24="MM5",'2020 GTCMHIC Indemnity Plans'!$J$25,IF($W24="MM6",'2020 GTCMHIC Comprehensive Plan'!$D$25,IF($W24="MM7",'2020 GTCMHIC Indemnity Plans'!$L$25,IF($W24="PPO1",'2020 GTMHIC PPO Plans'!$D$25,IF($W24="PPO2",'2020 GTMHIC PPO Plans'!$F$25,IF($W24="PPO3",'2020 GTMHIC PPO Plans'!$H$25,IF($W24="PPOT",'2020 GTMHIC PPO Plans'!$J$25,IF($W24="ACA-P",'2020 GTCMHIC Metal Level Plans'!$C$29,IF($W24="ACA-G",'2020 GTCMHIC Metal Level Plans'!$C$34,IF($W24="ACA-S",'2020 GTCMHIC Metal Level Plans'!$C$39,IF($W24="ACA-B",'2020 GTCMHIC Metal Level Plans'!$C$44,IF($W24="MS-1",'2020 Mx Supp Plans'!$D$26,IF($W24="MS-2",'2020 Mx Supp Plans'!$F$26,IF($W24="MS-3",'2020 Mx Supp Plans'!$H$26,IF($W24="MS-4",'2020 Mx Supp Plans'!$J$26,IF($W24="MS-5",'2020 Mx Supp Plans'!$L$26," ")))))))))))))))))))</f>
        <v>796.87</v>
      </c>
      <c r="Y24" s="48">
        <f>IF($P24="2T1",'2020 GTCMHIC 2-Tier Rx Plans'!$C$30,IF($P24="2T2",'2020 GTCMHIC 2-Tier Rx Plans'!$D$30,IF($P24="2T3",'2020 GTCMHIC 2-Tier Rx Plans'!$E$30,IF($P24="3T3",'2020 GTCMHIC 3-Tier Rx Plans'!$C$30,IF($P24="3T5a",'2020 GTCMHIC 3-Tier Rx Plans'!$D$30,IF($P24="3T6",'2020 GTCMHIC 3-Tier Rx Plans'!$E$30,IF($P24="3T7",'2020 GTCMHIC 3-Tier Rx Plans'!$F$30,IF($P24="3T9",'2020 GTCMHIC 3-Tier Rx Plans'!$G$30,IF($P24="3T10",'2020 GTCMHIC 3-Tier Rx Plans'!$H$30,IF($P24="3T11",'2020 GTCMHIC 3-Tier Rx Plans'!$I$30,IF($P24="3T13",'2020 GTCMHIC 3-Tier Rx Plans'!$J$30,IF($W24="ACA-P",'2020 GTCMHIC Metal Level Plans'!$C$30,IF($W24="ACA-G",'2020 GTCMHIC Metal Level Plans'!$C$35,IF($W24="ACA-S",'2020 GTCMHIC Metal Level Plans'!$C$40,IF($W24="ACA-B",'2020 GTCMHIC Metal Level Plans'!$C$45,IF($W24="MS-1",'2020 Mx Supp Plans'!$D$27,IF($W24="MS-2",'2020 Mx Supp Plans'!$F$27,IF($W24="MS-3",'2020 Mx Supp Plans'!$H$27,IF($W24="MS-4",'2020 Mx Supp Plans'!$J$27,IF($W24="MS-5",'2020 Mx Supp Plans'!$L$27,IF($W24="MS-6",'2020 Mx Supp Plans'!$N$27,0)))))))))))))))))))))</f>
        <v>361.35</v>
      </c>
      <c r="Z24" s="48">
        <f>IF($W24="ACA-P",'2020 GTCMHIC Metal Level Plans'!$D$25,IF($W24="ACA-G",'2020 GTCMHIC Metal Level Plans'!$F$25,IF($W24="ACA-S",'2020 GTCMHIC Metal Level Plans'!$H$25,IF($W24="ACA-B",'2020 GTCMHIC Metal Level Plans'!$J$25,'Premium Rate Summary - Cities'!X24+Y24))))</f>
        <v>1158.22</v>
      </c>
      <c r="AA24" s="48">
        <f>IF($W24="MM1",'2020 GTCMHIC Indemnity Plans'!$D$26,IF($W24="MM2",'2020 GTCMHIC Indemnity Plans'!$F$26,IF($W24="MM3",'2020 GTCMHIC Indemnity Plans'!$H$26,IF($W24="MM5",'2020 GTCMHIC Indemnity Plans'!$J$26,IF($W24="MM6",'2020 GTCMHIC Comprehensive Plan'!$D$26,IF($W24="MM7",'2020 GTCMHIC Indemnity Plans'!$L$26,IF($W24="PPO1",'2020 GTMHIC PPO Plans'!$D$26,IF($W24="PPO2",'2020 GTMHIC PPO Plans'!$F$26,IF($W24="PPO3",'2020 GTMHIC PPO Plans'!$H$26,IF($W24="PPOT",'2020 GTMHIC PPO Plans'!$J$26,IF($W24="ACA-P",'2020 GTCMHIC Metal Level Plans'!$D$29,IF($W24="ACA-G",'2020 GTCMHIC Metal Level Plans'!$D$34,IF($W24="ACA-S",'2020 GTCMHIC Metal Level Plans'!$D$39,IF($W24="ACA-B",'2020 GTCMHIC Metal Level Plans'!$D$44,IF($W24="MS-1","n/a",IF($W24="MS-2","n/a",IF($W24="MS-3","n/a",IF($W24="MS-4","n/a",IF($W24="MS-5","n/a"," ")))))))))))))))))))</f>
        <v>1727.17</v>
      </c>
      <c r="AB24" s="48">
        <f>IF($P24="2T1",'2020 GTCMHIC 2-Tier Rx Plans'!$C$31,IF($P24="2T2",'2020 GTCMHIC 2-Tier Rx Plans'!$D$31,IF($P24="2T3",'2020 GTCMHIC 2-Tier Rx Plans'!$E$31,IF($P24="3T3",'2020 GTCMHIC 3-Tier Rx Plans'!$C$31,IF($P24="3T5a",'2020 GTCMHIC 3-Tier Rx Plans'!$D$31,IF($P24="3T6",'2020 GTCMHIC 3-Tier Rx Plans'!$E$31,IF($P24="3T7",'2020 GTCMHIC 3-Tier Rx Plans'!$F$31,IF($P24="3T9",'2020 GTCMHIC 3-Tier Rx Plans'!$G$31,IF($P24="3T10",'2020 GTCMHIC 3-Tier Rx Plans'!$H$31,IF($P24="3T11",'2020 GTCMHIC 3-Tier Rx Plans'!$I$31,IF($P24="3T13",'2020 GTCMHIC 3-Tier Rx Plans'!$J$31,IF($W24="ACA-P",'2020 GTCMHIC Metal Level Plans'!$C$31,IF($W24="ACA-G",'2020 GTCMHIC Metal Level Plans'!$C$31,IF($W24="ACA-S",'2020 GTCMHIC Metal Level Plans'!$C$31,IF($W24="ACA-B",'2020 GTCMHIC Metal Level Plans'!$C$31,IF($W24="MS-1","n/a",IF($W24="MS-2","n/a",IF($W24="MS-3","n/a",IF($W24="MS-4","n/a",IF($W24="MS-5","n/a",IF($W24="MS-6",'2020 Mx Supp Plans'!$N$27,0)))))))))))))))))))))</f>
        <v>783.2</v>
      </c>
      <c r="AC24" s="48">
        <f>IF($W24="ACA-P",'2020 GTCMHIC Metal Level Plans'!$D$26,IF($W24="ACA-G",'2020 GTCMHIC Metal Level Plans'!$F$26,IF($W24="ACA-S",'2020 GTCMHIC Metal Level Plans'!$H$26,IF($W24="ACA-B",'2020 GTCMHIC Metal Level Plans'!$J$26,'Premium Rate Summary - Cities'!AA24+AB24))))</f>
        <v>2510.37</v>
      </c>
      <c r="AD24" s="19"/>
    </row>
    <row r="25" spans="1:31" s="6" customFormat="1" ht="15.95" customHeight="1" x14ac:dyDescent="0.2">
      <c r="A25" s="258"/>
      <c r="B25" s="261"/>
      <c r="C25" s="143" t="s">
        <v>384</v>
      </c>
      <c r="D25" s="143" t="s">
        <v>361</v>
      </c>
      <c r="E25" s="264"/>
      <c r="F25" s="267"/>
      <c r="G25" s="183" t="s">
        <v>97</v>
      </c>
      <c r="H25" s="148" t="s">
        <v>156</v>
      </c>
      <c r="I25" s="148" t="s">
        <v>123</v>
      </c>
      <c r="J25" s="12">
        <v>5</v>
      </c>
      <c r="K25" s="12">
        <v>15</v>
      </c>
      <c r="L25" s="12">
        <v>30</v>
      </c>
      <c r="M25" s="12">
        <v>10</v>
      </c>
      <c r="N25" s="12">
        <v>30</v>
      </c>
      <c r="O25" s="12">
        <v>60</v>
      </c>
      <c r="P25" s="12" t="s">
        <v>58</v>
      </c>
      <c r="Q25" s="145" t="s">
        <v>47</v>
      </c>
      <c r="R25" s="145" t="s">
        <v>23</v>
      </c>
      <c r="S25" s="12">
        <v>50</v>
      </c>
      <c r="T25" s="12">
        <v>150</v>
      </c>
      <c r="U25" s="12">
        <v>400</v>
      </c>
      <c r="V25" s="12">
        <v>1200</v>
      </c>
      <c r="W25" s="145" t="s">
        <v>35</v>
      </c>
      <c r="X25" s="48">
        <f>IF($W25="MM1",'2020 GTCMHIC Indemnity Plans'!$D$25,IF($W25="MM2",'2020 GTCMHIC Indemnity Plans'!$F$25,IF($W25="MM3",'2020 GTCMHIC Indemnity Plans'!$H$25,IF($W25="MM5",'2020 GTCMHIC Indemnity Plans'!$J$25,IF($W25="MM6",'2020 GTCMHIC Comprehensive Plan'!$D$25,IF($W25="MM7",'2020 GTCMHIC Indemnity Plans'!$L$25,IF($W25="PPO1",'2020 GTMHIC PPO Plans'!$D$25,IF($W25="PPO2",'2020 GTMHIC PPO Plans'!$F$25,IF($W25="PPO3",'2020 GTMHIC PPO Plans'!$H$25,IF($W25="PPOT",'2020 GTMHIC PPO Plans'!$J$25,IF($W25="ACA-P",'2020 GTCMHIC Metal Level Plans'!$C$29,IF($W25="ACA-G",'2020 GTCMHIC Metal Level Plans'!$C$34,IF($W25="ACA-S",'2020 GTCMHIC Metal Level Plans'!$C$39,IF($W25="ACA-B",'2020 GTCMHIC Metal Level Plans'!$C$44,IF($W25="MS-1",'2020 Mx Supp Plans'!$D$26,IF($W25="MS-2",'2020 Mx Supp Plans'!$F$26,IF($W25="MS-3",'2020 Mx Supp Plans'!$H$26,IF($W25="MS-4",'2020 Mx Supp Plans'!$J$26,IF($W25="MS-5",'2020 Mx Supp Plans'!$L$26," ")))))))))))))))))))</f>
        <v>796.87</v>
      </c>
      <c r="Y25" s="48">
        <f>IF($P25="2T1",'2020 GTCMHIC 2-Tier Rx Plans'!$C$30,IF($P25="2T2",'2020 GTCMHIC 2-Tier Rx Plans'!$D$30,IF($P25="2T3",'2020 GTCMHIC 2-Tier Rx Plans'!$E$30,IF($P25="3T3",'2020 GTCMHIC 3-Tier Rx Plans'!$C$30,IF($P25="3T5a",'2020 GTCMHIC 3-Tier Rx Plans'!$D$30,IF($P25="3T6",'2020 GTCMHIC 3-Tier Rx Plans'!$E$30,IF($P25="3T7",'2020 GTCMHIC 3-Tier Rx Plans'!$F$30,IF($P25="3T9",'2020 GTCMHIC 3-Tier Rx Plans'!$G$30,IF($P25="3T10",'2020 GTCMHIC 3-Tier Rx Plans'!$H$30,IF($P25="3T11",'2020 GTCMHIC 3-Tier Rx Plans'!$I$30,IF($P25="3T13",'2020 GTCMHIC 3-Tier Rx Plans'!$J$30,IF($W25="ACA-P",'2020 GTCMHIC Metal Level Plans'!$C$30,IF($W25="ACA-G",'2020 GTCMHIC Metal Level Plans'!$C$35,IF($W25="ACA-S",'2020 GTCMHIC Metal Level Plans'!$C$40,IF($W25="ACA-B",'2020 GTCMHIC Metal Level Plans'!$C$45,IF($W25="MS-1",'2020 Mx Supp Plans'!$D$27,IF($W25="MS-2",'2020 Mx Supp Plans'!$F$27,IF($W25="MS-3",'2020 Mx Supp Plans'!$H$27,IF($W25="MS-4",'2020 Mx Supp Plans'!$J$27,IF($W25="MS-5",'2020 Mx Supp Plans'!$L$27,IF($W25="MS-6",'2020 Mx Supp Plans'!$N$27,0)))))))))))))))))))))*1.125</f>
        <v>314.18999999999994</v>
      </c>
      <c r="Z25" s="48">
        <f>IF($W25="ACA-P",'2020 GTCMHIC Metal Level Plans'!$D$25,IF($W25="ACA-G",'2020 GTCMHIC Metal Level Plans'!$F$25,IF($W25="ACA-S",'2020 GTCMHIC Metal Level Plans'!$H$25,IF($W25="ACA-B",'2020 GTCMHIC Metal Level Plans'!$J$25,'Premium Rate Summary - Cities'!X25+Y25))))</f>
        <v>1111.06</v>
      </c>
      <c r="AA25" s="48">
        <f>IF($W25="MM1",'2020 GTCMHIC Indemnity Plans'!$D$26,IF($W25="MM2",'2020 GTCMHIC Indemnity Plans'!$F$26,IF($W25="MM3",'2020 GTCMHIC Indemnity Plans'!$H$26,IF($W25="MM5",'2020 GTCMHIC Indemnity Plans'!$J$26,IF($W25="MM6",'2020 GTCMHIC Comprehensive Plan'!$D$26,IF($W25="MM7",'2020 GTCMHIC Indemnity Plans'!$L$26,IF($W25="PPO1",'2020 GTMHIC PPO Plans'!$D$26,IF($W25="PPO2",'2020 GTMHIC PPO Plans'!$F$26,IF($W25="PPO3",'2020 GTMHIC PPO Plans'!$H$26,IF($W25="PPOT",'2020 GTMHIC PPO Plans'!$J$26,IF($W25="ACA-P",'2020 GTCMHIC Metal Level Plans'!$D$29,IF($W25="ACA-G",'2020 GTCMHIC Metal Level Plans'!$D$34,IF($W25="ACA-S",'2020 GTCMHIC Metal Level Plans'!$D$39,IF($W25="ACA-B",'2020 GTCMHIC Metal Level Plans'!$D$44,IF($W25="MS-1","n/a",IF($W25="MS-2","n/a",IF($W25="MS-3","n/a",IF($W25="MS-4","n/a",IF($W25="MS-5","n/a"," ")))))))))))))))))))</f>
        <v>1727.17</v>
      </c>
      <c r="AB25" s="48">
        <f>IF($P25="2T1",'2020 GTCMHIC 2-Tier Rx Plans'!$C$31,IF($P25="2T2",'2020 GTCMHIC 2-Tier Rx Plans'!$D$31,IF($P25="2T3",'2020 GTCMHIC 2-Tier Rx Plans'!$E$31,IF($P25="3T3",'2020 GTCMHIC 3-Tier Rx Plans'!$C$31,IF($P25="3T5a",'2020 GTCMHIC 3-Tier Rx Plans'!$D$31,IF($P25="3T6",'2020 GTCMHIC 3-Tier Rx Plans'!$E$31,IF($P25="3T7",'2020 GTCMHIC 3-Tier Rx Plans'!$F$31,IF($P25="3T9",'2020 GTCMHIC 3-Tier Rx Plans'!$G$31,IF($P25="3T10",'2020 GTCMHIC 3-Tier Rx Plans'!$H$31,IF($P25="3T11",'2020 GTCMHIC 3-Tier Rx Plans'!$I$31,IF($P25="3T13",'2020 GTCMHIC 3-Tier Rx Plans'!$J$31,IF($W25="ACA-P",'2020 GTCMHIC Metal Level Plans'!$C$31,IF($W25="ACA-G",'2020 GTCMHIC Metal Level Plans'!$C$31,IF($W25="ACA-S",'2020 GTCMHIC Metal Level Plans'!$C$31,IF($W25="ACA-B",'2020 GTCMHIC Metal Level Plans'!$C$31,IF($W25="MS-1","n/a",IF($W25="MS-2","n/a",IF($W25="MS-3","n/a",IF($W25="MS-4","n/a",IF($W25="MS-5","n/a",IF($W25="MS-6",'2020 Mx Supp Plans'!$N$27,0)))))))))))))))))))))*1.125</f>
        <v>680.02875000000006</v>
      </c>
      <c r="AC25" s="48">
        <f>IF($W25="ACA-P",'2020 GTCMHIC Metal Level Plans'!$D$26,IF($W25="ACA-G",'2020 GTCMHIC Metal Level Plans'!$F$26,IF($W25="ACA-S",'2020 GTCMHIC Metal Level Plans'!$H$26,IF($W25="ACA-B",'2020 GTCMHIC Metal Level Plans'!$J$26,'Premium Rate Summary - Cities'!AA25+AB25))))</f>
        <v>2407.19875</v>
      </c>
      <c r="AD25" s="19"/>
      <c r="AE25" s="25"/>
    </row>
    <row r="26" spans="1:31" s="6" customFormat="1" ht="15.95" customHeight="1" x14ac:dyDescent="0.2">
      <c r="A26" s="258"/>
      <c r="B26" s="261"/>
      <c r="C26" s="143" t="s">
        <v>381</v>
      </c>
      <c r="D26" s="143" t="s">
        <v>361</v>
      </c>
      <c r="E26" s="264"/>
      <c r="F26" s="267"/>
      <c r="G26" s="183" t="s">
        <v>97</v>
      </c>
      <c r="H26" s="148" t="s">
        <v>157</v>
      </c>
      <c r="I26" s="148" t="s">
        <v>123</v>
      </c>
      <c r="J26" s="12">
        <v>5</v>
      </c>
      <c r="K26" s="12">
        <v>15</v>
      </c>
      <c r="L26" s="12">
        <v>30</v>
      </c>
      <c r="M26" s="12">
        <v>10</v>
      </c>
      <c r="N26" s="12">
        <v>30</v>
      </c>
      <c r="O26" s="12">
        <v>60</v>
      </c>
      <c r="P26" s="12" t="s">
        <v>58</v>
      </c>
      <c r="Q26" s="145" t="s">
        <v>47</v>
      </c>
      <c r="R26" s="145" t="s">
        <v>23</v>
      </c>
      <c r="S26" s="12">
        <v>50</v>
      </c>
      <c r="T26" s="12">
        <v>150</v>
      </c>
      <c r="U26" s="12">
        <v>400</v>
      </c>
      <c r="V26" s="12">
        <v>1200</v>
      </c>
      <c r="W26" s="145" t="s">
        <v>35</v>
      </c>
      <c r="X26" s="48">
        <f>IF($W26="MM1",'2020 GTCMHIC Indemnity Plans'!$D$25,IF($W26="MM2",'2020 GTCMHIC Indemnity Plans'!$F$25,IF($W26="MM3",'2020 GTCMHIC Indemnity Plans'!$H$25,IF($W26="MM5",'2020 GTCMHIC Indemnity Plans'!$J$25,IF($W26="MM6",'2020 GTCMHIC Comprehensive Plan'!$D$25,IF($W26="MM7",'2020 GTCMHIC Indemnity Plans'!$L$25,IF($W26="PPO1",'2020 GTMHIC PPO Plans'!$D$25,IF($W26="PPO2",'2020 GTMHIC PPO Plans'!$F$25,IF($W26="PPO3",'2020 GTMHIC PPO Plans'!$H$25,IF($W26="PPOT",'2020 GTMHIC PPO Plans'!$J$25,IF($W26="ACA-P",'2020 GTCMHIC Metal Level Plans'!$C$29,IF($W26="ACA-G",'2020 GTCMHIC Metal Level Plans'!$C$34,IF($W26="ACA-S",'2020 GTCMHIC Metal Level Plans'!$C$39,IF($W26="ACA-B",'2020 GTCMHIC Metal Level Plans'!$C$44,IF($W26="MS-1",'2020 Mx Supp Plans'!$D$26,IF($W26="MS-2",'2020 Mx Supp Plans'!$F$26,IF($W26="MS-3",'2020 Mx Supp Plans'!$H$26,IF($W26="MS-4",'2020 Mx Supp Plans'!$J$26,IF($W26="MS-5",'2020 Mx Supp Plans'!$L$26," ")))))))))))))))))))</f>
        <v>796.87</v>
      </c>
      <c r="Y26" s="48">
        <f>IF($P26="2T1",'2020 GTCMHIC 2-Tier Rx Plans'!$C$30,IF($P26="2T2",'2020 GTCMHIC 2-Tier Rx Plans'!$D$30,IF($P26="2T3",'2020 GTCMHIC 2-Tier Rx Plans'!$E$30,IF($P26="3T3",'2020 GTCMHIC 3-Tier Rx Plans'!$C$30,IF($P26="3T5a",'2020 GTCMHIC 3-Tier Rx Plans'!$D$30,IF($P26="3T6",'2020 GTCMHIC 3-Tier Rx Plans'!$E$30,IF($P26="3T7",'2020 GTCMHIC 3-Tier Rx Plans'!$F$30,IF($P26="3T9",'2020 GTCMHIC 3-Tier Rx Plans'!$G$30,IF($P26="3T10",'2020 GTCMHIC 3-Tier Rx Plans'!$H$30,IF($P26="3T11",'2020 GTCMHIC 3-Tier Rx Plans'!$I$30,IF($P26="3T13",'2020 GTCMHIC 3-Tier Rx Plans'!$J$30,IF($W26="ACA-P",'2020 GTCMHIC Metal Level Plans'!$C$30,IF($W26="ACA-G",'2020 GTCMHIC Metal Level Plans'!$C$35,IF($W26="ACA-S",'2020 GTCMHIC Metal Level Plans'!$C$40,IF($W26="ACA-B",'2020 GTCMHIC Metal Level Plans'!$C$45,IF($W26="MS-1",'2020 Mx Supp Plans'!$D$27,IF($W26="MS-2",'2020 Mx Supp Plans'!$F$27,IF($W26="MS-3",'2020 Mx Supp Plans'!$H$27,IF($W26="MS-4",'2020 Mx Supp Plans'!$J$27,IF($W26="MS-5",'2020 Mx Supp Plans'!$L$27,IF($W26="MS-6",'2020 Mx Supp Plans'!$N$27,0)))))))))))))))))))))*1.125</f>
        <v>314.18999999999994</v>
      </c>
      <c r="Z26" s="48">
        <f>IF($W26="ACA-P",'2020 GTCMHIC Metal Level Plans'!$D$25,IF($W26="ACA-G",'2020 GTCMHIC Metal Level Plans'!$F$25,IF($W26="ACA-S",'2020 GTCMHIC Metal Level Plans'!$H$25,IF($W26="ACA-B",'2020 GTCMHIC Metal Level Plans'!$J$25,'Premium Rate Summary - Cities'!X26+Y26))))</f>
        <v>1111.06</v>
      </c>
      <c r="AA26" s="48">
        <f>IF($W26="MM1",'2020 GTCMHIC Indemnity Plans'!$D$26,IF($W26="MM2",'2020 GTCMHIC Indemnity Plans'!$F$26,IF($W26="MM3",'2020 GTCMHIC Indemnity Plans'!$H$26,IF($W26="MM5",'2020 GTCMHIC Indemnity Plans'!$J$26,IF($W26="MM6",'2020 GTCMHIC Comprehensive Plan'!$D$26,IF($W26="MM7",'2020 GTCMHIC Indemnity Plans'!$L$26,IF($W26="PPO1",'2020 GTMHIC PPO Plans'!$D$26,IF($W26="PPO2",'2020 GTMHIC PPO Plans'!$F$26,IF($W26="PPO3",'2020 GTMHIC PPO Plans'!$H$26,IF($W26="PPOT",'2020 GTMHIC PPO Plans'!$J$26,IF($W26="ACA-P",'2020 GTCMHIC Metal Level Plans'!$D$29,IF($W26="ACA-G",'2020 GTCMHIC Metal Level Plans'!$D$34,IF($W26="ACA-S",'2020 GTCMHIC Metal Level Plans'!$D$39,IF($W26="ACA-B",'2020 GTCMHIC Metal Level Plans'!$D$44,IF($W26="MS-1","n/a",IF($W26="MS-2","n/a",IF($W26="MS-3","n/a",IF($W26="MS-4","n/a",IF($W26="MS-5","n/a"," ")))))))))))))))))))</f>
        <v>1727.17</v>
      </c>
      <c r="AB26" s="48">
        <f>IF($P26="2T1",'2020 GTCMHIC 2-Tier Rx Plans'!$C$31,IF($P26="2T2",'2020 GTCMHIC 2-Tier Rx Plans'!$D$31,IF($P26="2T3",'2020 GTCMHIC 2-Tier Rx Plans'!$E$31,IF($P26="3T3",'2020 GTCMHIC 3-Tier Rx Plans'!$C$31,IF($P26="3T5a",'2020 GTCMHIC 3-Tier Rx Plans'!$D$31,IF($P26="3T6",'2020 GTCMHIC 3-Tier Rx Plans'!$E$31,IF($P26="3T7",'2020 GTCMHIC 3-Tier Rx Plans'!$F$31,IF($P26="3T9",'2020 GTCMHIC 3-Tier Rx Plans'!$G$31,IF($P26="3T10",'2020 GTCMHIC 3-Tier Rx Plans'!$H$31,IF($P26="3T11",'2020 GTCMHIC 3-Tier Rx Plans'!$I$31,IF($P26="3T13",'2020 GTCMHIC 3-Tier Rx Plans'!$J$31,IF($W26="ACA-P",'2020 GTCMHIC Metal Level Plans'!$C$31,IF($W26="ACA-G",'2020 GTCMHIC Metal Level Plans'!$C$31,IF($W26="ACA-S",'2020 GTCMHIC Metal Level Plans'!$C$31,IF($W26="ACA-B",'2020 GTCMHIC Metal Level Plans'!$C$31,IF($W26="MS-1","n/a",IF($W26="MS-2","n/a",IF($W26="MS-3","n/a",IF($W26="MS-4","n/a",IF($W26="MS-5","n/a",IF($W26="MS-6",'2020 Mx Supp Plans'!$N$27,0)))))))))))))))))))))*1.125</f>
        <v>680.02875000000006</v>
      </c>
      <c r="AC26" s="48">
        <f>IF($W26="ACA-P",'2020 GTCMHIC Metal Level Plans'!$D$26,IF($W26="ACA-G",'2020 GTCMHIC Metal Level Plans'!$F$26,IF($W26="ACA-S",'2020 GTCMHIC Metal Level Plans'!$H$26,IF($W26="ACA-B",'2020 GTCMHIC Metal Level Plans'!$J$26,'Premium Rate Summary - Cities'!AA26+AB26))))</f>
        <v>2407.19875</v>
      </c>
      <c r="AD26" s="19"/>
    </row>
    <row r="27" spans="1:31" s="6" customFormat="1" ht="15.95" customHeight="1" x14ac:dyDescent="0.2">
      <c r="A27" s="258"/>
      <c r="B27" s="261"/>
      <c r="C27" s="143" t="s">
        <v>382</v>
      </c>
      <c r="D27" s="143" t="s">
        <v>361</v>
      </c>
      <c r="E27" s="264"/>
      <c r="F27" s="267"/>
      <c r="G27" s="183" t="s">
        <v>98</v>
      </c>
      <c r="H27" s="148" t="s">
        <v>159</v>
      </c>
      <c r="I27" s="148" t="s">
        <v>123</v>
      </c>
      <c r="J27" s="12">
        <v>5</v>
      </c>
      <c r="K27" s="12">
        <v>15</v>
      </c>
      <c r="L27" s="12">
        <v>30</v>
      </c>
      <c r="M27" s="12">
        <v>10</v>
      </c>
      <c r="N27" s="12">
        <v>30</v>
      </c>
      <c r="O27" s="12">
        <v>60</v>
      </c>
      <c r="P27" s="12" t="s">
        <v>58</v>
      </c>
      <c r="Q27" s="145" t="s">
        <v>47</v>
      </c>
      <c r="R27" s="145" t="s">
        <v>23</v>
      </c>
      <c r="S27" s="12">
        <v>50</v>
      </c>
      <c r="T27" s="12">
        <v>150</v>
      </c>
      <c r="U27" s="12">
        <v>400</v>
      </c>
      <c r="V27" s="12">
        <v>1200</v>
      </c>
      <c r="W27" s="145" t="s">
        <v>35</v>
      </c>
      <c r="X27" s="48">
        <f>IF($W27="MM1",'2020 GTCMHIC Indemnity Plans'!$D$25,IF($W27="MM2",'2020 GTCMHIC Indemnity Plans'!$F$25,IF($W27="MM3",'2020 GTCMHIC Indemnity Plans'!$H$25,IF($W27="MM5",'2020 GTCMHIC Indemnity Plans'!$J$25,IF($W27="MM6",'2020 GTCMHIC Comprehensive Plan'!$D$25,IF($W27="MM7",'2020 GTCMHIC Indemnity Plans'!$L$25,IF($W27="PPO1",'2020 GTMHIC PPO Plans'!$D$25,IF($W27="PPO2",'2020 GTMHIC PPO Plans'!$F$25,IF($W27="PPO3",'2020 GTMHIC PPO Plans'!$H$25,IF($W27="PPOT",'2020 GTMHIC PPO Plans'!$J$25,IF($W27="ACA-P",'2020 GTCMHIC Metal Level Plans'!$C$29,IF($W27="ACA-G",'2020 GTCMHIC Metal Level Plans'!$C$34,IF($W27="ACA-S",'2020 GTCMHIC Metal Level Plans'!$C$39,IF($W27="ACA-B",'2020 GTCMHIC Metal Level Plans'!$C$44,IF($W27="MS-1",'2020 Mx Supp Plans'!$D$26,IF($W27="MS-2",'2020 Mx Supp Plans'!$F$26,IF($W27="MS-3",'2020 Mx Supp Plans'!$H$26,IF($W27="MS-4",'2020 Mx Supp Plans'!$J$26,IF($W27="MS-5",'2020 Mx Supp Plans'!$L$26," ")))))))))))))))))))</f>
        <v>796.87</v>
      </c>
      <c r="Y27" s="48">
        <f>IF($P27="2T1",'2020 GTCMHIC 2-Tier Rx Plans'!$C$30,IF($P27="2T2",'2020 GTCMHIC 2-Tier Rx Plans'!$D$30,IF($P27="2T3",'2020 GTCMHIC 2-Tier Rx Plans'!$E$30,IF($P27="3T3",'2020 GTCMHIC 3-Tier Rx Plans'!$C$30,IF($P27="3T5a",'2020 GTCMHIC 3-Tier Rx Plans'!$D$30,IF($P27="3T6",'2020 GTCMHIC 3-Tier Rx Plans'!$E$30,IF($P27="3T7",'2020 GTCMHIC 3-Tier Rx Plans'!$F$30,IF($P27="3T9",'2020 GTCMHIC 3-Tier Rx Plans'!$G$30,IF($P27="3T10",'2020 GTCMHIC 3-Tier Rx Plans'!$H$30,IF($P27="3T11",'2020 GTCMHIC 3-Tier Rx Plans'!$I$30,IF($P27="3T13",'2020 GTCMHIC 3-Tier Rx Plans'!$J$30,IF($W27="ACA-P",'2020 GTCMHIC Metal Level Plans'!$C$30,IF($W27="ACA-G",'2020 GTCMHIC Metal Level Plans'!$C$35,IF($W27="ACA-S",'2020 GTCMHIC Metal Level Plans'!$C$40,IF($W27="ACA-B",'2020 GTCMHIC Metal Level Plans'!$C$45,IF($W27="MS-1",'2020 Mx Supp Plans'!$D$27,IF($W27="MS-2",'2020 Mx Supp Plans'!$F$27,IF($W27="MS-3",'2020 Mx Supp Plans'!$H$27,IF($W27="MS-4",'2020 Mx Supp Plans'!$J$27,IF($W27="MS-5",'2020 Mx Supp Plans'!$L$27,IF($W27="MS-6",'2020 Mx Supp Plans'!$N$27,0)))))))))))))))))))))*1.125</f>
        <v>314.18999999999994</v>
      </c>
      <c r="Z27" s="48">
        <f>IF($W27="ACA-P",'2020 GTCMHIC Metal Level Plans'!$D$25,IF($W27="ACA-G",'2020 GTCMHIC Metal Level Plans'!$F$25,IF($W27="ACA-S",'2020 GTCMHIC Metal Level Plans'!$H$25,IF($W27="ACA-B",'2020 GTCMHIC Metal Level Plans'!$J$25,'Premium Rate Summary - Cities'!X27+Y27))))</f>
        <v>1111.06</v>
      </c>
      <c r="AA27" s="48">
        <f>IF($W27="MM1",'2020 GTCMHIC Indemnity Plans'!$D$26,IF($W27="MM2",'2020 GTCMHIC Indemnity Plans'!$F$26,IF($W27="MM3",'2020 GTCMHIC Indemnity Plans'!$H$26,IF($W27="MM5",'2020 GTCMHIC Indemnity Plans'!$J$26,IF($W27="MM6",'2020 GTCMHIC Comprehensive Plan'!$D$26,IF($W27="MM7",'2020 GTCMHIC Indemnity Plans'!$L$26,IF($W27="PPO1",'2020 GTMHIC PPO Plans'!$D$26,IF($W27="PPO2",'2020 GTMHIC PPO Plans'!$F$26,IF($W27="PPO3",'2020 GTMHIC PPO Plans'!$H$26,IF($W27="PPOT",'2020 GTMHIC PPO Plans'!$J$26,IF($W27="ACA-P",'2020 GTCMHIC Metal Level Plans'!$D$29,IF($W27="ACA-G",'2020 GTCMHIC Metal Level Plans'!$D$34,IF($W27="ACA-S",'2020 GTCMHIC Metal Level Plans'!$D$39,IF($W27="ACA-B",'2020 GTCMHIC Metal Level Plans'!$D$44,IF($W27="MS-1","n/a",IF($W27="MS-2","n/a",IF($W27="MS-3","n/a",IF($W27="MS-4","n/a",IF($W27="MS-5","n/a"," ")))))))))))))))))))</f>
        <v>1727.17</v>
      </c>
      <c r="AB27" s="48">
        <f>IF($P27="2T1",'2020 GTCMHIC 2-Tier Rx Plans'!$C$31,IF($P27="2T2",'2020 GTCMHIC 2-Tier Rx Plans'!$D$31,IF($P27="2T3",'2020 GTCMHIC 2-Tier Rx Plans'!$E$31,IF($P27="3T3",'2020 GTCMHIC 3-Tier Rx Plans'!$C$31,IF($P27="3T5a",'2020 GTCMHIC 3-Tier Rx Plans'!$D$31,IF($P27="3T6",'2020 GTCMHIC 3-Tier Rx Plans'!$E$31,IF($P27="3T7",'2020 GTCMHIC 3-Tier Rx Plans'!$F$31,IF($P27="3T9",'2020 GTCMHIC 3-Tier Rx Plans'!$G$31,IF($P27="3T10",'2020 GTCMHIC 3-Tier Rx Plans'!$H$31,IF($P27="3T11",'2020 GTCMHIC 3-Tier Rx Plans'!$I$31,IF($P27="3T13",'2020 GTCMHIC 3-Tier Rx Plans'!$J$31,IF($W27="ACA-P",'2020 GTCMHIC Metal Level Plans'!$C$31,IF($W27="ACA-G",'2020 GTCMHIC Metal Level Plans'!$C$31,IF($W27="ACA-S",'2020 GTCMHIC Metal Level Plans'!$C$31,IF($W27="ACA-B",'2020 GTCMHIC Metal Level Plans'!$C$31,IF($W27="MS-1","n/a",IF($W27="MS-2","n/a",IF($W27="MS-3","n/a",IF($W27="MS-4","n/a",IF($W27="MS-5","n/a",IF($W27="MS-6",'2020 Mx Supp Plans'!$N$27,0)))))))))))))))))))))*1.125</f>
        <v>680.02875000000006</v>
      </c>
      <c r="AC27" s="48">
        <f>IF($W27="ACA-P",'2020 GTCMHIC Metal Level Plans'!$D$26,IF($W27="ACA-G",'2020 GTCMHIC Metal Level Plans'!$F$26,IF($W27="ACA-S",'2020 GTCMHIC Metal Level Plans'!$H$26,IF($W27="ACA-B",'2020 GTCMHIC Metal Level Plans'!$J$26,'Premium Rate Summary - Cities'!AA27+AB27))))</f>
        <v>2407.19875</v>
      </c>
      <c r="AD27" s="19"/>
    </row>
    <row r="28" spans="1:31" s="6" customFormat="1" ht="15.95" customHeight="1" x14ac:dyDescent="0.2">
      <c r="A28" s="258"/>
      <c r="B28" s="261"/>
      <c r="C28" s="143" t="s">
        <v>390</v>
      </c>
      <c r="D28" s="143" t="s">
        <v>361</v>
      </c>
      <c r="E28" s="264"/>
      <c r="F28" s="267"/>
      <c r="G28" s="183" t="s">
        <v>87</v>
      </c>
      <c r="H28" s="148" t="s">
        <v>158</v>
      </c>
      <c r="I28" s="148" t="s">
        <v>123</v>
      </c>
      <c r="J28" s="12">
        <v>5</v>
      </c>
      <c r="K28" s="12">
        <v>15</v>
      </c>
      <c r="L28" s="12">
        <v>30</v>
      </c>
      <c r="M28" s="12">
        <v>10</v>
      </c>
      <c r="N28" s="12">
        <v>30</v>
      </c>
      <c r="O28" s="12">
        <v>60</v>
      </c>
      <c r="P28" s="12" t="s">
        <v>58</v>
      </c>
      <c r="Q28" s="145" t="s">
        <v>47</v>
      </c>
      <c r="R28" s="145" t="s">
        <v>23</v>
      </c>
      <c r="S28" s="12">
        <v>50</v>
      </c>
      <c r="T28" s="12">
        <v>150</v>
      </c>
      <c r="U28" s="12">
        <v>400</v>
      </c>
      <c r="V28" s="12">
        <v>1200</v>
      </c>
      <c r="W28" s="145" t="s">
        <v>35</v>
      </c>
      <c r="X28" s="48">
        <f>IF($W28="MM1",'2020 GTCMHIC Indemnity Plans'!$D$25,IF($W28="MM2",'2020 GTCMHIC Indemnity Plans'!$F$25,IF($W28="MM3",'2020 GTCMHIC Indemnity Plans'!$H$25,IF($W28="MM5",'2020 GTCMHIC Indemnity Plans'!$J$25,IF($W28="MM6",'2020 GTCMHIC Comprehensive Plan'!$D$25,IF($W28="MM7",'2020 GTCMHIC Indemnity Plans'!$L$25,IF($W28="PPO1",'2020 GTMHIC PPO Plans'!$D$25,IF($W28="PPO2",'2020 GTMHIC PPO Plans'!$F$25,IF($W28="PPO3",'2020 GTMHIC PPO Plans'!$H$25,IF($W28="PPOT",'2020 GTMHIC PPO Plans'!$J$25,IF($W28="ACA-P",'2020 GTCMHIC Metal Level Plans'!$C$29,IF($W28="ACA-G",'2020 GTCMHIC Metal Level Plans'!$C$34,IF($W28="ACA-S",'2020 GTCMHIC Metal Level Plans'!$C$39,IF($W28="ACA-B",'2020 GTCMHIC Metal Level Plans'!$C$44,IF($W28="MS-1",'2020 Mx Supp Plans'!$D$26,IF($W28="MS-2",'2020 Mx Supp Plans'!$F$26,IF($W28="MS-3",'2020 Mx Supp Plans'!$H$26,IF($W28="MS-4",'2020 Mx Supp Plans'!$J$26,IF($W28="MS-5",'2020 Mx Supp Plans'!$L$26," ")))))))))))))))))))</f>
        <v>796.87</v>
      </c>
      <c r="Y28" s="48">
        <f>IF($P28="2T1",'2020 GTCMHIC 2-Tier Rx Plans'!$C$30,IF($P28="2T2",'2020 GTCMHIC 2-Tier Rx Plans'!$D$30,IF($P28="2T3",'2020 GTCMHIC 2-Tier Rx Plans'!$E$30,IF($P28="3T3",'2020 GTCMHIC 3-Tier Rx Plans'!$C$30,IF($P28="3T5a",'2020 GTCMHIC 3-Tier Rx Plans'!$D$30,IF($P28="3T6",'2020 GTCMHIC 3-Tier Rx Plans'!$E$30,IF($P28="3T7",'2020 GTCMHIC 3-Tier Rx Plans'!$F$30,IF($P28="3T9",'2020 GTCMHIC 3-Tier Rx Plans'!$G$30,IF($P28="3T10",'2020 GTCMHIC 3-Tier Rx Plans'!$H$30,IF($P28="3T11",'2020 GTCMHIC 3-Tier Rx Plans'!$I$30,IF($P28="3T13",'2020 GTCMHIC 3-Tier Rx Plans'!$J$30,IF($W28="ACA-P",'2020 GTCMHIC Metal Level Plans'!$C$30,IF($W28="ACA-G",'2020 GTCMHIC Metal Level Plans'!$C$35,IF($W28="ACA-S",'2020 GTCMHIC Metal Level Plans'!$C$40,IF($W28="ACA-B",'2020 GTCMHIC Metal Level Plans'!$C$45,IF($W28="MS-1",'2020 Mx Supp Plans'!$D$27,IF($W28="MS-2",'2020 Mx Supp Plans'!$F$27,IF($W28="MS-3",'2020 Mx Supp Plans'!$H$27,IF($W28="MS-4",'2020 Mx Supp Plans'!$J$27,IF($W28="MS-5",'2020 Mx Supp Plans'!$L$27,IF($W28="MS-6",'2020 Mx Supp Plans'!$N$27,0)))))))))))))))))))))*1.125</f>
        <v>314.18999999999994</v>
      </c>
      <c r="Z28" s="48">
        <f>IF($W28="ACA-P",'2020 GTCMHIC Metal Level Plans'!$D$25,IF($W28="ACA-G",'2020 GTCMHIC Metal Level Plans'!$F$25,IF($W28="ACA-S",'2020 GTCMHIC Metal Level Plans'!$H$25,IF($W28="ACA-B",'2020 GTCMHIC Metal Level Plans'!$J$25,'Premium Rate Summary - Cities'!X28+Y28))))</f>
        <v>1111.06</v>
      </c>
      <c r="AA28" s="48">
        <f>IF($W28="MM1",'2020 GTCMHIC Indemnity Plans'!$D$26,IF($W28="MM2",'2020 GTCMHIC Indemnity Plans'!$F$26,IF($W28="MM3",'2020 GTCMHIC Indemnity Plans'!$H$26,IF($W28="MM5",'2020 GTCMHIC Indemnity Plans'!$J$26,IF($W28="MM6",'2020 GTCMHIC Comprehensive Plan'!$D$26,IF($W28="MM7",'2020 GTCMHIC Indemnity Plans'!$L$26,IF($W28="PPO1",'2020 GTMHIC PPO Plans'!$D$26,IF($W28="PPO2",'2020 GTMHIC PPO Plans'!$F$26,IF($W28="PPO3",'2020 GTMHIC PPO Plans'!$H$26,IF($W28="PPOT",'2020 GTMHIC PPO Plans'!$J$26,IF($W28="ACA-P",'2020 GTCMHIC Metal Level Plans'!$D$29,IF($W28="ACA-G",'2020 GTCMHIC Metal Level Plans'!$D$34,IF($W28="ACA-S",'2020 GTCMHIC Metal Level Plans'!$D$39,IF($W28="ACA-B",'2020 GTCMHIC Metal Level Plans'!$D$44,IF($W28="MS-1","n/a",IF($W28="MS-2","n/a",IF($W28="MS-3","n/a",IF($W28="MS-4","n/a",IF($W28="MS-5","n/a"," ")))))))))))))))))))</f>
        <v>1727.17</v>
      </c>
      <c r="AB28" s="48">
        <f>IF($P28="2T1",'2020 GTCMHIC 2-Tier Rx Plans'!$C$31,IF($P28="2T2",'2020 GTCMHIC 2-Tier Rx Plans'!$D$31,IF($P28="2T3",'2020 GTCMHIC 2-Tier Rx Plans'!$E$31,IF($P28="3T3",'2020 GTCMHIC 3-Tier Rx Plans'!$C$31,IF($P28="3T5a",'2020 GTCMHIC 3-Tier Rx Plans'!$D$31,IF($P28="3T6",'2020 GTCMHIC 3-Tier Rx Plans'!$E$31,IF($P28="3T7",'2020 GTCMHIC 3-Tier Rx Plans'!$F$31,IF($P28="3T9",'2020 GTCMHIC 3-Tier Rx Plans'!$G$31,IF($P28="3T10",'2020 GTCMHIC 3-Tier Rx Plans'!$H$31,IF($P28="3T11",'2020 GTCMHIC 3-Tier Rx Plans'!$I$31,IF($P28="3T13",'2020 GTCMHIC 3-Tier Rx Plans'!$J$31,IF($W28="ACA-P",'2020 GTCMHIC Metal Level Plans'!$C$31,IF($W28="ACA-G",'2020 GTCMHIC Metal Level Plans'!$C$31,IF($W28="ACA-S",'2020 GTCMHIC Metal Level Plans'!$C$31,IF($W28="ACA-B",'2020 GTCMHIC Metal Level Plans'!$C$31,IF($W28="MS-1","n/a",IF($W28="MS-2","n/a",IF($W28="MS-3","n/a",IF($W28="MS-4","n/a",IF($W28="MS-5","n/a",IF($W28="MS-6",'2020 Mx Supp Plans'!$N$27,0)))))))))))))))))))))*1.125</f>
        <v>680.02875000000006</v>
      </c>
      <c r="AC28" s="48">
        <f>IF($W28="ACA-P",'2020 GTCMHIC Metal Level Plans'!$D$26,IF($W28="ACA-G",'2020 GTCMHIC Metal Level Plans'!$F$26,IF($W28="ACA-S",'2020 GTCMHIC Metal Level Plans'!$H$26,IF($W28="ACA-B",'2020 GTCMHIC Metal Level Plans'!$J$26,'Premium Rate Summary - Cities'!AA28+AB28))))</f>
        <v>2407.19875</v>
      </c>
      <c r="AD28" s="19"/>
    </row>
    <row r="29" spans="1:31" s="5" customFormat="1" ht="15.95" customHeight="1" x14ac:dyDescent="0.2">
      <c r="A29" s="258"/>
      <c r="B29" s="261"/>
      <c r="C29" s="143" t="s">
        <v>385</v>
      </c>
      <c r="D29" s="143" t="s">
        <v>361</v>
      </c>
      <c r="E29" s="264"/>
      <c r="F29" s="267"/>
      <c r="G29" s="148" t="s">
        <v>160</v>
      </c>
      <c r="H29" s="148" t="s">
        <v>162</v>
      </c>
      <c r="I29" s="148" t="s">
        <v>165</v>
      </c>
      <c r="J29" s="12">
        <v>2</v>
      </c>
      <c r="K29" s="12">
        <v>5</v>
      </c>
      <c r="L29" s="12">
        <v>5</v>
      </c>
      <c r="M29" s="12">
        <v>2</v>
      </c>
      <c r="N29" s="12">
        <v>5</v>
      </c>
      <c r="O29" s="12">
        <v>5</v>
      </c>
      <c r="P29" s="12" t="s">
        <v>30</v>
      </c>
      <c r="Q29" s="145" t="s">
        <v>47</v>
      </c>
      <c r="R29" s="145" t="s">
        <v>23</v>
      </c>
      <c r="S29" s="12">
        <v>50</v>
      </c>
      <c r="T29" s="12">
        <v>150</v>
      </c>
      <c r="U29" s="12">
        <v>400</v>
      </c>
      <c r="V29" s="12">
        <v>1200</v>
      </c>
      <c r="W29" s="145" t="s">
        <v>35</v>
      </c>
      <c r="X29" s="48">
        <f>IF($W29="MM1",'2020 GTCMHIC Indemnity Plans'!$D$25,IF($W29="MM2",'2020 GTCMHIC Indemnity Plans'!$F$25,IF($W29="MM3",'2020 GTCMHIC Indemnity Plans'!$H$25,IF($W29="MM5",'2020 GTCMHIC Indemnity Plans'!$J$25,IF($W29="MM6",'2020 GTCMHIC Comprehensive Plan'!$D$25,IF($W29="MM7",'2020 GTCMHIC Indemnity Plans'!$L$25,IF($W29="PPO1",'2020 GTMHIC PPO Plans'!$D$25,IF($W29="PPO2",'2020 GTMHIC PPO Plans'!$F$25,IF($W29="PPO3",'2020 GTMHIC PPO Plans'!$H$25,IF($W29="PPOT",'2020 GTMHIC PPO Plans'!$J$25,IF($W29="ACA-P",'2020 GTCMHIC Metal Level Plans'!$C$29,IF($W29="ACA-G",'2020 GTCMHIC Metal Level Plans'!$C$34,IF($W29="ACA-S",'2020 GTCMHIC Metal Level Plans'!$C$39,IF($W29="ACA-B",'2020 GTCMHIC Metal Level Plans'!$C$44,IF($W29="MS-1",'2020 Mx Supp Plans'!$D$26,IF($W29="MS-2",'2020 Mx Supp Plans'!$F$26,IF($W29="MS-3",'2020 Mx Supp Plans'!$H$26,IF($W29="MS-4",'2020 Mx Supp Plans'!$J$26,IF($W29="MS-5",'2020 Mx Supp Plans'!$L$26," ")))))))))))))))))))</f>
        <v>796.87</v>
      </c>
      <c r="Y29" s="48">
        <f>IF($P29="2T1",'2020 GTCMHIC 2-Tier Rx Plans'!$C$30,IF($P29="2T2",'2020 GTCMHIC 2-Tier Rx Plans'!$D$30,IF($P29="2T3",'2020 GTCMHIC 2-Tier Rx Plans'!$E$30,IF($P29="3T3",'2020 GTCMHIC 3-Tier Rx Plans'!$C$30,IF($P29="3T5a",'2020 GTCMHIC 3-Tier Rx Plans'!$D$30,IF($P29="3T6",'2020 GTCMHIC 3-Tier Rx Plans'!$E$30,IF($P29="3T7",'2020 GTCMHIC 3-Tier Rx Plans'!$F$30,IF($P29="3T9",'2020 GTCMHIC 3-Tier Rx Plans'!$G$30,IF($P29="3T10",'2020 GTCMHIC 3-Tier Rx Plans'!$H$30,IF($P29="3T11",'2020 GTCMHIC 3-Tier Rx Plans'!$I$30,IF($P29="3T13",'2020 GTCMHIC 3-Tier Rx Plans'!$J$30,IF($W29="ACA-P",'2020 GTCMHIC Metal Level Plans'!$C$30,IF($W29="ACA-G",'2020 GTCMHIC Metal Level Plans'!$C$35,IF($W29="ACA-S",'2020 GTCMHIC Metal Level Plans'!$C$40,IF($W29="ACA-B",'2020 GTCMHIC Metal Level Plans'!$C$45,IF($W29="MS-1",'2020 Mx Supp Plans'!$D$27,IF($W29="MS-2",'2020 Mx Supp Plans'!$F$27,IF($W29="MS-3",'2020 Mx Supp Plans'!$H$27,IF($W29="MS-4",'2020 Mx Supp Plans'!$J$27,IF($W29="MS-5",'2020 Mx Supp Plans'!$L$27,IF($W29="MS-6",'2020 Mx Supp Plans'!$N$27,0)))))))))))))))))))))</f>
        <v>371.51</v>
      </c>
      <c r="Z29" s="48">
        <f>IF($W29="ACA-P",'2020 GTCMHIC Metal Level Plans'!$D$25,IF($W29="ACA-G",'2020 GTCMHIC Metal Level Plans'!$F$25,IF($W29="ACA-S",'2020 GTCMHIC Metal Level Plans'!$H$25,IF($W29="ACA-B",'2020 GTCMHIC Metal Level Plans'!$J$25,'Premium Rate Summary - Cities'!X29+Y29))))</f>
        <v>1168.3800000000001</v>
      </c>
      <c r="AA29" s="48">
        <f>IF($W29="MM1",'2020 GTCMHIC Indemnity Plans'!$D$26,IF($W29="MM2",'2020 GTCMHIC Indemnity Plans'!$F$26,IF($W29="MM3",'2020 GTCMHIC Indemnity Plans'!$H$26,IF($W29="MM5",'2020 GTCMHIC Indemnity Plans'!$J$26,IF($W29="MM6",'2020 GTCMHIC Comprehensive Plan'!$D$26,IF($W29="MM7",'2020 GTCMHIC Indemnity Plans'!$L$26,IF($W29="PPO1",'2020 GTMHIC PPO Plans'!$D$26,IF($W29="PPO2",'2020 GTMHIC PPO Plans'!$F$26,IF($W29="PPO3",'2020 GTMHIC PPO Plans'!$H$26,IF($W29="PPOT",'2020 GTMHIC PPO Plans'!$J$26,IF($W29="ACA-P",'2020 GTCMHIC Metal Level Plans'!$D$29,IF($W29="ACA-G",'2020 GTCMHIC Metal Level Plans'!$D$34,IF($W29="ACA-S",'2020 GTCMHIC Metal Level Plans'!$D$39,IF($W29="ACA-B",'2020 GTCMHIC Metal Level Plans'!$D$44,IF($W29="MS-1","n/a",IF($W29="MS-2","n/a",IF($W29="MS-3","n/a",IF($W29="MS-4","n/a",IF($W29="MS-5","n/a"," ")))))))))))))))))))</f>
        <v>1727.17</v>
      </c>
      <c r="AB29" s="48">
        <f>IF($P29="2T1",'2020 GTCMHIC 2-Tier Rx Plans'!$C$31,IF($P29="2T2",'2020 GTCMHIC 2-Tier Rx Plans'!$D$31,IF($P29="2T3",'2020 GTCMHIC 2-Tier Rx Plans'!$E$31,IF($P29="3T3",'2020 GTCMHIC 3-Tier Rx Plans'!$C$31,IF($P29="3T5a",'2020 GTCMHIC 3-Tier Rx Plans'!$D$31,IF($P29="3T6",'2020 GTCMHIC 3-Tier Rx Plans'!$E$31,IF($P29="3T7",'2020 GTCMHIC 3-Tier Rx Plans'!$F$31,IF($P29="3T9",'2020 GTCMHIC 3-Tier Rx Plans'!$G$31,IF($P29="3T10",'2020 GTCMHIC 3-Tier Rx Plans'!$H$31,IF($P29="3T11",'2020 GTCMHIC 3-Tier Rx Plans'!$I$31,IF($P29="3T13",'2020 GTCMHIC 3-Tier Rx Plans'!$J$31,IF($W29="ACA-P",'2020 GTCMHIC Metal Level Plans'!$C$31,IF($W29="ACA-G",'2020 GTCMHIC Metal Level Plans'!$C$31,IF($W29="ACA-S",'2020 GTCMHIC Metal Level Plans'!$C$31,IF($W29="ACA-B",'2020 GTCMHIC Metal Level Plans'!$C$31,IF($W29="MS-1","n/a",IF($W29="MS-2","n/a",IF($W29="MS-3","n/a",IF($W29="MS-4","n/a",IF($W29="MS-5","n/a",IF($W29="MS-6",'2020 Mx Supp Plans'!$N$27,0)))))))))))))))))))))</f>
        <v>805.23</v>
      </c>
      <c r="AC29" s="48">
        <f>IF($W29="ACA-P",'2020 GTCMHIC Metal Level Plans'!$D$26,IF($W29="ACA-G",'2020 GTCMHIC Metal Level Plans'!$F$26,IF($W29="ACA-S",'2020 GTCMHIC Metal Level Plans'!$H$26,IF($W29="ACA-B",'2020 GTCMHIC Metal Level Plans'!$J$26,'Premium Rate Summary - Cities'!AA29+AB29))))</f>
        <v>2532.4</v>
      </c>
      <c r="AD29" s="19"/>
    </row>
    <row r="30" spans="1:31" s="5" customFormat="1" ht="15.95" customHeight="1" x14ac:dyDescent="0.2">
      <c r="A30" s="258"/>
      <c r="B30" s="261"/>
      <c r="C30" s="143" t="s">
        <v>386</v>
      </c>
      <c r="D30" s="143" t="s">
        <v>361</v>
      </c>
      <c r="E30" s="264"/>
      <c r="F30" s="267"/>
      <c r="G30" s="148" t="s">
        <v>88</v>
      </c>
      <c r="H30" s="148" t="s">
        <v>163</v>
      </c>
      <c r="I30" s="148" t="s">
        <v>123</v>
      </c>
      <c r="J30" s="12">
        <v>2</v>
      </c>
      <c r="K30" s="12">
        <v>10</v>
      </c>
      <c r="L30" s="12">
        <v>10</v>
      </c>
      <c r="M30" s="12">
        <v>2</v>
      </c>
      <c r="N30" s="12">
        <v>10</v>
      </c>
      <c r="O30" s="12">
        <v>10</v>
      </c>
      <c r="P30" s="12" t="s">
        <v>31</v>
      </c>
      <c r="Q30" s="145" t="s">
        <v>47</v>
      </c>
      <c r="R30" s="145" t="s">
        <v>23</v>
      </c>
      <c r="S30" s="12">
        <v>50</v>
      </c>
      <c r="T30" s="12">
        <v>150</v>
      </c>
      <c r="U30" s="12">
        <v>400</v>
      </c>
      <c r="V30" s="12">
        <v>1200</v>
      </c>
      <c r="W30" s="145" t="s">
        <v>35</v>
      </c>
      <c r="X30" s="48">
        <f>IF($W30="MM1",'2020 GTCMHIC Indemnity Plans'!$D$25,IF($W30="MM2",'2020 GTCMHIC Indemnity Plans'!$F$25,IF($W30="MM3",'2020 GTCMHIC Indemnity Plans'!$H$25,IF($W30="MM5",'2020 GTCMHIC Indemnity Plans'!$J$25,IF($W30="MM6",'2020 GTCMHIC Comprehensive Plan'!$D$25,IF($W30="MM7",'2020 GTCMHIC Indemnity Plans'!$L$25,IF($W30="PPO1",'2020 GTMHIC PPO Plans'!$D$25,IF($W30="PPO2",'2020 GTMHIC PPO Plans'!$F$25,IF($W30="PPO3",'2020 GTMHIC PPO Plans'!$H$25,IF($W30="PPOT",'2020 GTMHIC PPO Plans'!$J$25,IF($W30="ACA-P",'2020 GTCMHIC Metal Level Plans'!$C$29,IF($W30="ACA-G",'2020 GTCMHIC Metal Level Plans'!$C$34,IF($W30="ACA-S",'2020 GTCMHIC Metal Level Plans'!$C$39,IF($W30="ACA-B",'2020 GTCMHIC Metal Level Plans'!$C$44,IF($W30="MS-1",'2020 Mx Supp Plans'!$D$26,IF($W30="MS-2",'2020 Mx Supp Plans'!$F$26,IF($W30="MS-3",'2020 Mx Supp Plans'!$H$26,IF($W30="MS-4",'2020 Mx Supp Plans'!$J$26,IF($W30="MS-5",'2020 Mx Supp Plans'!$L$26," ")))))))))))))))))))</f>
        <v>796.87</v>
      </c>
      <c r="Y30" s="48">
        <f>IF($P30="2T1",'2020 GTCMHIC 2-Tier Rx Plans'!$C$30,IF($P30="2T2",'2020 GTCMHIC 2-Tier Rx Plans'!$D$30,IF($P30="2T3",'2020 GTCMHIC 2-Tier Rx Plans'!$E$30,IF($P30="3T3",'2020 GTCMHIC 3-Tier Rx Plans'!$C$30,IF($P30="3T5a",'2020 GTCMHIC 3-Tier Rx Plans'!$D$30,IF($P30="3T6",'2020 GTCMHIC 3-Tier Rx Plans'!$E$30,IF($P30="3T7",'2020 GTCMHIC 3-Tier Rx Plans'!$F$30,IF($P30="3T9",'2020 GTCMHIC 3-Tier Rx Plans'!$G$30,IF($P30="3T10",'2020 GTCMHIC 3-Tier Rx Plans'!$H$30,IF($P30="3T11",'2020 GTCMHIC 3-Tier Rx Plans'!$I$30,IF($P30="3T13",'2020 GTCMHIC 3-Tier Rx Plans'!$J$30,IF($W30="ACA-P",'2020 GTCMHIC Metal Level Plans'!$C$30,IF($W30="ACA-G",'2020 GTCMHIC Metal Level Plans'!$C$35,IF($W30="ACA-S",'2020 GTCMHIC Metal Level Plans'!$C$40,IF($W30="ACA-B",'2020 GTCMHIC Metal Level Plans'!$C$45,IF($W30="MS-1",'2020 Mx Supp Plans'!$D$27,IF($W30="MS-2",'2020 Mx Supp Plans'!$F$27,IF($W30="MS-3",'2020 Mx Supp Plans'!$H$27,IF($W30="MS-4",'2020 Mx Supp Plans'!$J$27,IF($W30="MS-5",'2020 Mx Supp Plans'!$L$27,IF($W30="MS-6",'2020 Mx Supp Plans'!$N$27,0)))))))))))))))))))))</f>
        <v>361.35</v>
      </c>
      <c r="Z30" s="48">
        <f>IF($W30="ACA-P",'2020 GTCMHIC Metal Level Plans'!$D$25,IF($W30="ACA-G",'2020 GTCMHIC Metal Level Plans'!$F$25,IF($W30="ACA-S",'2020 GTCMHIC Metal Level Plans'!$H$25,IF($W30="ACA-B",'2020 GTCMHIC Metal Level Plans'!$J$25,'Premium Rate Summary - Cities'!X30+Y30))))</f>
        <v>1158.22</v>
      </c>
      <c r="AA30" s="48">
        <f>IF($W30="MM1",'2020 GTCMHIC Indemnity Plans'!$D$26,IF($W30="MM2",'2020 GTCMHIC Indemnity Plans'!$F$26,IF($W30="MM3",'2020 GTCMHIC Indemnity Plans'!$H$26,IF($W30="MM5",'2020 GTCMHIC Indemnity Plans'!$J$26,IF($W30="MM6",'2020 GTCMHIC Comprehensive Plan'!$D$26,IF($W30="MM7",'2020 GTCMHIC Indemnity Plans'!$L$26,IF($W30="PPO1",'2020 GTMHIC PPO Plans'!$D$26,IF($W30="PPO2",'2020 GTMHIC PPO Plans'!$F$26,IF($W30="PPO3",'2020 GTMHIC PPO Plans'!$H$26,IF($W30="PPOT",'2020 GTMHIC PPO Plans'!$J$26,IF($W30="ACA-P",'2020 GTCMHIC Metal Level Plans'!$D$29,IF($W30="ACA-G",'2020 GTCMHIC Metal Level Plans'!$D$34,IF($W30="ACA-S",'2020 GTCMHIC Metal Level Plans'!$D$39,IF($W30="ACA-B",'2020 GTCMHIC Metal Level Plans'!$D$44,IF($W30="MS-1","n/a",IF($W30="MS-2","n/a",IF($W30="MS-3","n/a",IF($W30="MS-4","n/a",IF($W30="MS-5","n/a"," ")))))))))))))))))))</f>
        <v>1727.17</v>
      </c>
      <c r="AB30" s="48">
        <f>IF($P30="2T1",'2020 GTCMHIC 2-Tier Rx Plans'!$C$31,IF($P30="2T2",'2020 GTCMHIC 2-Tier Rx Plans'!$D$31,IF($P30="2T3",'2020 GTCMHIC 2-Tier Rx Plans'!$E$31,IF($P30="3T3",'2020 GTCMHIC 3-Tier Rx Plans'!$C$31,IF($P30="3T5a",'2020 GTCMHIC 3-Tier Rx Plans'!$D$31,IF($P30="3T6",'2020 GTCMHIC 3-Tier Rx Plans'!$E$31,IF($P30="3T7",'2020 GTCMHIC 3-Tier Rx Plans'!$F$31,IF($P30="3T9",'2020 GTCMHIC 3-Tier Rx Plans'!$G$31,IF($P30="3T10",'2020 GTCMHIC 3-Tier Rx Plans'!$H$31,IF($P30="3T11",'2020 GTCMHIC 3-Tier Rx Plans'!$I$31,IF($P30="3T13",'2020 GTCMHIC 3-Tier Rx Plans'!$J$31,IF($W30="ACA-P",'2020 GTCMHIC Metal Level Plans'!$C$31,IF($W30="ACA-G",'2020 GTCMHIC Metal Level Plans'!$C$31,IF($W30="ACA-S",'2020 GTCMHIC Metal Level Plans'!$C$31,IF($W30="ACA-B",'2020 GTCMHIC Metal Level Plans'!$C$31,IF($W30="MS-1","n/a",IF($W30="MS-2","n/a",IF($W30="MS-3","n/a",IF($W30="MS-4","n/a",IF($W30="MS-5","n/a",IF($W30="MS-6",'2020 Mx Supp Plans'!$N$27,0)))))))))))))))))))))</f>
        <v>783.2</v>
      </c>
      <c r="AC30" s="48">
        <f>IF($W30="ACA-P",'2020 GTCMHIC Metal Level Plans'!$D$26,IF($W30="ACA-G",'2020 GTCMHIC Metal Level Plans'!$F$26,IF($W30="ACA-S",'2020 GTCMHIC Metal Level Plans'!$H$26,IF($W30="ACA-B",'2020 GTCMHIC Metal Level Plans'!$J$26,'Premium Rate Summary - Cities'!AA30+AB30))))</f>
        <v>2510.37</v>
      </c>
      <c r="AD30" s="19"/>
    </row>
    <row r="31" spans="1:31" s="5" customFormat="1" ht="15.95" customHeight="1" x14ac:dyDescent="0.2">
      <c r="A31" s="258"/>
      <c r="B31" s="261"/>
      <c r="C31" s="143" t="s">
        <v>387</v>
      </c>
      <c r="D31" s="143" t="s">
        <v>361</v>
      </c>
      <c r="E31" s="264"/>
      <c r="F31" s="267"/>
      <c r="G31" s="148" t="s">
        <v>161</v>
      </c>
      <c r="H31" s="148" t="s">
        <v>164</v>
      </c>
      <c r="I31" s="148" t="s">
        <v>123</v>
      </c>
      <c r="J31" s="12">
        <v>5</v>
      </c>
      <c r="K31" s="12">
        <v>15</v>
      </c>
      <c r="L31" s="12">
        <v>30</v>
      </c>
      <c r="M31" s="12">
        <v>10</v>
      </c>
      <c r="N31" s="12">
        <v>30</v>
      </c>
      <c r="O31" s="12">
        <v>60</v>
      </c>
      <c r="P31" s="12" t="s">
        <v>40</v>
      </c>
      <c r="Q31" s="145" t="s">
        <v>47</v>
      </c>
      <c r="R31" s="145" t="s">
        <v>23</v>
      </c>
      <c r="S31" s="12">
        <v>50</v>
      </c>
      <c r="T31" s="12">
        <v>150</v>
      </c>
      <c r="U31" s="12">
        <v>400</v>
      </c>
      <c r="V31" s="12">
        <v>1200</v>
      </c>
      <c r="W31" s="145" t="s">
        <v>35</v>
      </c>
      <c r="X31" s="48">
        <f>IF($W31="MM1",'2020 GTCMHIC Indemnity Plans'!$D$25,IF($W31="MM2",'2020 GTCMHIC Indemnity Plans'!$F$25,IF($W31="MM3",'2020 GTCMHIC Indemnity Plans'!$H$25,IF($W31="MM5",'2020 GTCMHIC Indemnity Plans'!$J$25,IF($W31="MM6",'2020 GTCMHIC Comprehensive Plan'!$D$25,IF($W31="MM7",'2020 GTCMHIC Indemnity Plans'!$L$25,IF($W31="PPO1",'2020 GTMHIC PPO Plans'!$D$25,IF($W31="PPO2",'2020 GTMHIC PPO Plans'!$F$25,IF($W31="PPO3",'2020 GTMHIC PPO Plans'!$H$25,IF($W31="PPOT",'2020 GTMHIC PPO Plans'!$J$25,IF($W31="ACA-P",'2020 GTCMHIC Metal Level Plans'!$C$29,IF($W31="ACA-G",'2020 GTCMHIC Metal Level Plans'!$C$34,IF($W31="ACA-S",'2020 GTCMHIC Metal Level Plans'!$C$39,IF($W31="ACA-B",'2020 GTCMHIC Metal Level Plans'!$C$44,IF($W31="MS-1",'2020 Mx Supp Plans'!$D$26,IF($W31="MS-2",'2020 Mx Supp Plans'!$F$26,IF($W31="MS-3",'2020 Mx Supp Plans'!$H$26,IF($W31="MS-4",'2020 Mx Supp Plans'!$J$26,IF($W31="MS-5",'2020 Mx Supp Plans'!$L$26," ")))))))))))))))))))</f>
        <v>796.87</v>
      </c>
      <c r="Y31" s="48">
        <f>IF($P31="2T1",'2020 GTCMHIC 2-Tier Rx Plans'!$C$30,IF($P31="2T2",'2020 GTCMHIC 2-Tier Rx Plans'!$D$30,IF($P31="2T3",'2020 GTCMHIC 2-Tier Rx Plans'!$E$30,IF($P31="3T3",'2020 GTCMHIC 3-Tier Rx Plans'!$C$30,IF($P31="3T5a",'2020 GTCMHIC 3-Tier Rx Plans'!$D$30,IF($P31="3T6",'2020 GTCMHIC 3-Tier Rx Plans'!$E$30,IF($P31="3T7",'2020 GTCMHIC 3-Tier Rx Plans'!$F$30,IF($P31="3T9",'2020 GTCMHIC 3-Tier Rx Plans'!$G$30,IF($P31="3T10",'2020 GTCMHIC 3-Tier Rx Plans'!$H$30,IF($P31="3T11",'2020 GTCMHIC 3-Tier Rx Plans'!$I$30,IF($P31="3T13",'2020 GTCMHIC 3-Tier Rx Plans'!$J$30,IF($W31="ACA-P",'2020 GTCMHIC Metal Level Plans'!$C$30,IF($W31="ACA-G",'2020 GTCMHIC Metal Level Plans'!$C$35,IF($W31="ACA-S",'2020 GTCMHIC Metal Level Plans'!$C$40,IF($W31="ACA-B",'2020 GTCMHIC Metal Level Plans'!$C$45,IF($W31="MS-1",'2020 Mx Supp Plans'!$D$27,IF($W31="MS-2",'2020 Mx Supp Plans'!$F$27,IF($W31="MS-3",'2020 Mx Supp Plans'!$H$27,IF($W31="MS-4",'2020 Mx Supp Plans'!$J$27,IF($W31="MS-5",'2020 Mx Supp Plans'!$L$27,IF($W31="MS-6",'2020 Mx Supp Plans'!$N$27,0)))))))))))))))))))))</f>
        <v>246.1</v>
      </c>
      <c r="Z31" s="48">
        <f>IF($W31="ACA-P",'2020 GTCMHIC Metal Level Plans'!$D$25,IF($W31="ACA-G",'2020 GTCMHIC Metal Level Plans'!$F$25,IF($W31="ACA-S",'2020 GTCMHIC Metal Level Plans'!$H$25,IF($W31="ACA-B",'2020 GTCMHIC Metal Level Plans'!$J$25,'Premium Rate Summary - Cities'!X31+Y31))))</f>
        <v>1042.97</v>
      </c>
      <c r="AA31" s="48">
        <f>IF($W31="MM1",'2020 GTCMHIC Indemnity Plans'!$D$26,IF($W31="MM2",'2020 GTCMHIC Indemnity Plans'!$F$26,IF($W31="MM3",'2020 GTCMHIC Indemnity Plans'!$H$26,IF($W31="MM5",'2020 GTCMHIC Indemnity Plans'!$J$26,IF($W31="MM6",'2020 GTCMHIC Comprehensive Plan'!$D$26,IF($W31="MM7",'2020 GTCMHIC Indemnity Plans'!$L$26,IF($W31="PPO1",'2020 GTMHIC PPO Plans'!$D$26,IF($W31="PPO2",'2020 GTMHIC PPO Plans'!$F$26,IF($W31="PPO3",'2020 GTMHIC PPO Plans'!$H$26,IF($W31="PPOT",'2020 GTMHIC PPO Plans'!$J$26,IF($W31="ACA-P",'2020 GTCMHIC Metal Level Plans'!$D$29,IF($W31="ACA-G",'2020 GTCMHIC Metal Level Plans'!$D$34,IF($W31="ACA-S",'2020 GTCMHIC Metal Level Plans'!$D$39,IF($W31="ACA-B",'2020 GTCMHIC Metal Level Plans'!$D$44,IF($W31="MS-1","n/a",IF($W31="MS-2","n/a",IF($W31="MS-3","n/a",IF($W31="MS-4","n/a",IF($W31="MS-5","n/a"," ")))))))))))))))))))</f>
        <v>1727.17</v>
      </c>
      <c r="AB31" s="48">
        <f>IF($P31="2T1",'2020 GTCMHIC 2-Tier Rx Plans'!$C$31,IF($P31="2T2",'2020 GTCMHIC 2-Tier Rx Plans'!$D$31,IF($P31="2T3",'2020 GTCMHIC 2-Tier Rx Plans'!$E$31,IF($P31="3T3",'2020 GTCMHIC 3-Tier Rx Plans'!$C$31,IF($P31="3T5a",'2020 GTCMHIC 3-Tier Rx Plans'!$D$31,IF($P31="3T6",'2020 GTCMHIC 3-Tier Rx Plans'!$E$31,IF($P31="3T7",'2020 GTCMHIC 3-Tier Rx Plans'!$F$31,IF($P31="3T9",'2020 GTCMHIC 3-Tier Rx Plans'!$G$31,IF($P31="3T10",'2020 GTCMHIC 3-Tier Rx Plans'!$H$31,IF($P31="3T11",'2020 GTCMHIC 3-Tier Rx Plans'!$I$31,IF($P31="3T13",'2020 GTCMHIC 3-Tier Rx Plans'!$J$31,IF($W31="ACA-P",'2020 GTCMHIC Metal Level Plans'!$C$31,IF($W31="ACA-G",'2020 GTCMHIC Metal Level Plans'!$C$31,IF($W31="ACA-S",'2020 GTCMHIC Metal Level Plans'!$C$31,IF($W31="ACA-B",'2020 GTCMHIC Metal Level Plans'!$C$31,IF($W31="MS-1","n/a",IF($W31="MS-2","n/a",IF($W31="MS-3","n/a",IF($W31="MS-4","n/a",IF($W31="MS-5","n/a",IF($W31="MS-6",'2020 Mx Supp Plans'!$N$27,0)))))))))))))))))))))</f>
        <v>533.41</v>
      </c>
      <c r="AC31" s="48">
        <f>IF($W31="ACA-P",'2020 GTCMHIC Metal Level Plans'!$D$26,IF($W31="ACA-G",'2020 GTCMHIC Metal Level Plans'!$F$26,IF($W31="ACA-S",'2020 GTCMHIC Metal Level Plans'!$H$26,IF($W31="ACA-B",'2020 GTCMHIC Metal Level Plans'!$J$26,'Premium Rate Summary - Cities'!AA31+AB31))))</f>
        <v>2260.58</v>
      </c>
      <c r="AD31" s="19"/>
    </row>
    <row r="32" spans="1:31" s="5" customFormat="1" ht="15.95" customHeight="1" x14ac:dyDescent="0.2">
      <c r="A32" s="258"/>
      <c r="B32" s="261"/>
      <c r="C32" s="143" t="s">
        <v>388</v>
      </c>
      <c r="D32" s="143" t="s">
        <v>361</v>
      </c>
      <c r="E32" s="264"/>
      <c r="F32" s="267"/>
      <c r="G32" s="183" t="s">
        <v>160</v>
      </c>
      <c r="H32" s="148" t="s">
        <v>237</v>
      </c>
      <c r="I32" s="148" t="s">
        <v>123</v>
      </c>
      <c r="J32" s="12">
        <v>5</v>
      </c>
      <c r="K32" s="12">
        <v>15</v>
      </c>
      <c r="L32" s="12">
        <v>30</v>
      </c>
      <c r="M32" s="12">
        <v>10</v>
      </c>
      <c r="N32" s="12">
        <v>30</v>
      </c>
      <c r="O32" s="12">
        <v>60</v>
      </c>
      <c r="P32" s="12" t="s">
        <v>58</v>
      </c>
      <c r="Q32" s="145" t="s">
        <v>47</v>
      </c>
      <c r="R32" s="145" t="s">
        <v>23</v>
      </c>
      <c r="S32" s="12">
        <v>50</v>
      </c>
      <c r="T32" s="12">
        <v>150</v>
      </c>
      <c r="U32" s="12">
        <v>400</v>
      </c>
      <c r="V32" s="12">
        <v>1200</v>
      </c>
      <c r="W32" s="145" t="s">
        <v>35</v>
      </c>
      <c r="X32" s="48">
        <f>IF($W32="MM1",'2020 GTCMHIC Indemnity Plans'!$D$25,IF($W32="MM2",'2020 GTCMHIC Indemnity Plans'!$F$25,IF($W32="MM3",'2020 GTCMHIC Indemnity Plans'!$H$25,IF($W32="MM5",'2020 GTCMHIC Indemnity Plans'!$J$25,IF($W32="MM6",'2020 GTCMHIC Comprehensive Plan'!$D$25,IF($W32="MM7",'2020 GTCMHIC Indemnity Plans'!$L$25,IF($W32="PPO1",'2020 GTMHIC PPO Plans'!$D$25,IF($W32="PPO2",'2020 GTMHIC PPO Plans'!$F$25,IF($W32="PPO3",'2020 GTMHIC PPO Plans'!$H$25,IF($W32="PPOT",'2020 GTMHIC PPO Plans'!$J$25,IF($W32="ACA-P",'2020 GTCMHIC Metal Level Plans'!$C$29,IF($W32="ACA-G",'2020 GTCMHIC Metal Level Plans'!$C$34,IF($W32="ACA-S",'2020 GTCMHIC Metal Level Plans'!$C$39,IF($W32="ACA-B",'2020 GTCMHIC Metal Level Plans'!$C$44,IF($W32="MS-1",'2020 Mx Supp Plans'!$D$26,IF($W32="MS-2",'2020 Mx Supp Plans'!$F$26,IF($W32="MS-3",'2020 Mx Supp Plans'!$H$26,IF($W32="MS-4",'2020 Mx Supp Plans'!$J$26,IF($W32="MS-5",'2020 Mx Supp Plans'!$L$26," ")))))))))))))))))))</f>
        <v>796.87</v>
      </c>
      <c r="Y32" s="48">
        <f>IF($P32="2T1",'2020 GTCMHIC 2-Tier Rx Plans'!$C$30,IF($P32="2T2",'2020 GTCMHIC 2-Tier Rx Plans'!$D$30,IF($P32="2T3",'2020 GTCMHIC 2-Tier Rx Plans'!$E$30,IF($P32="3T3",'2020 GTCMHIC 3-Tier Rx Plans'!$C$30,IF($P32="3T5a",'2020 GTCMHIC 3-Tier Rx Plans'!$D$30,IF($P32="3T6",'2020 GTCMHIC 3-Tier Rx Plans'!$E$30,IF($P32="3T7",'2020 GTCMHIC 3-Tier Rx Plans'!$F$30,IF($P32="3T9",'2020 GTCMHIC 3-Tier Rx Plans'!$G$30,IF($P32="3T10",'2020 GTCMHIC 3-Tier Rx Plans'!$H$30,IF($P32="3T11",'2020 GTCMHIC 3-Tier Rx Plans'!$I$30,IF($P32="3T13",'2020 GTCMHIC 3-Tier Rx Plans'!$J$30,IF($W32="ACA-P",'2020 GTCMHIC Metal Level Plans'!$C$30,IF($W32="ACA-G",'2020 GTCMHIC Metal Level Plans'!$C$35,IF($W32="ACA-S",'2020 GTCMHIC Metal Level Plans'!$C$40,IF($W32="ACA-B",'2020 GTCMHIC Metal Level Plans'!$C$45,IF($W32="MS-1",'2020 Mx Supp Plans'!$D$27,IF($W32="MS-2",'2020 Mx Supp Plans'!$F$27,IF($W32="MS-3",'2020 Mx Supp Plans'!$H$27,IF($W32="MS-4",'2020 Mx Supp Plans'!$J$27,IF($W32="MS-5",'2020 Mx Supp Plans'!$L$27,IF($W32="MS-6",'2020 Mx Supp Plans'!$N$27,0)))))))))))))))))))))*1.125</f>
        <v>314.18999999999994</v>
      </c>
      <c r="Z32" s="48">
        <f>IF($W32="ACA-P",'2020 GTCMHIC Metal Level Plans'!$D$25,IF($W32="ACA-G",'2020 GTCMHIC Metal Level Plans'!$F$25,IF($W32="ACA-S",'2020 GTCMHIC Metal Level Plans'!$H$25,IF($W32="ACA-B",'2020 GTCMHIC Metal Level Plans'!$J$25,'Premium Rate Summary - Cities'!X32+Y32))))</f>
        <v>1111.06</v>
      </c>
      <c r="AA32" s="48">
        <f>IF($W32="MM1",'2020 GTCMHIC Indemnity Plans'!$D$26,IF($W32="MM2",'2020 GTCMHIC Indemnity Plans'!$F$26,IF($W32="MM3",'2020 GTCMHIC Indemnity Plans'!$H$26,IF($W32="MM5",'2020 GTCMHIC Indemnity Plans'!$J$26,IF($W32="MM6",'2020 GTCMHIC Comprehensive Plan'!$D$26,IF($W32="MM7",'2020 GTCMHIC Indemnity Plans'!$L$26,IF($W32="PPO1",'2020 GTMHIC PPO Plans'!$D$26,IF($W32="PPO2",'2020 GTMHIC PPO Plans'!$F$26,IF($W32="PPO3",'2020 GTMHIC PPO Plans'!$H$26,IF($W32="PPOT",'2020 GTMHIC PPO Plans'!$J$26,IF($W32="ACA-P",'2020 GTCMHIC Metal Level Plans'!$D$29,IF($W32="ACA-G",'2020 GTCMHIC Metal Level Plans'!$D$34,IF($W32="ACA-S",'2020 GTCMHIC Metal Level Plans'!$D$39,IF($W32="ACA-B",'2020 GTCMHIC Metal Level Plans'!$D$44,IF($W32="MS-1","n/a",IF($W32="MS-2","n/a",IF($W32="MS-3","n/a",IF($W32="MS-4","n/a",IF($W32="MS-5","n/a"," ")))))))))))))))))))</f>
        <v>1727.17</v>
      </c>
      <c r="AB32" s="48">
        <f>IF($P32="2T1",'2020 GTCMHIC 2-Tier Rx Plans'!$C$31,IF($P32="2T2",'2020 GTCMHIC 2-Tier Rx Plans'!$D$31,IF($P32="2T3",'2020 GTCMHIC 2-Tier Rx Plans'!$E$31,IF($P32="3T3",'2020 GTCMHIC 3-Tier Rx Plans'!$C$31,IF($P32="3T5a",'2020 GTCMHIC 3-Tier Rx Plans'!$D$31,IF($P32="3T6",'2020 GTCMHIC 3-Tier Rx Plans'!$E$31,IF($P32="3T7",'2020 GTCMHIC 3-Tier Rx Plans'!$F$31,IF($P32="3T9",'2020 GTCMHIC 3-Tier Rx Plans'!$G$31,IF($P32="3T10",'2020 GTCMHIC 3-Tier Rx Plans'!$H$31,IF($P32="3T11",'2020 GTCMHIC 3-Tier Rx Plans'!$I$31,IF($P32="3T13",'2020 GTCMHIC 3-Tier Rx Plans'!$J$31,IF($W32="ACA-P",'2020 GTCMHIC Metal Level Plans'!$C$31,IF($W32="ACA-G",'2020 GTCMHIC Metal Level Plans'!$C$31,IF($W32="ACA-S",'2020 GTCMHIC Metal Level Plans'!$C$31,IF($W32="ACA-B",'2020 GTCMHIC Metal Level Plans'!$C$31,IF($W32="MS-1","n/a",IF($W32="MS-2","n/a",IF($W32="MS-3","n/a",IF($W32="MS-4","n/a",IF($W32="MS-5","n/a",IF($W32="MS-6",'2020 Mx Supp Plans'!$N$27,0)))))))))))))))))))))*1.125</f>
        <v>680.02875000000006</v>
      </c>
      <c r="AC32" s="48">
        <f>IF($W32="ACA-P",'2020 GTCMHIC Metal Level Plans'!$D$26,IF($W32="ACA-G",'2020 GTCMHIC Metal Level Plans'!$F$26,IF($W32="ACA-S",'2020 GTCMHIC Metal Level Plans'!$H$26,IF($W32="ACA-B",'2020 GTCMHIC Metal Level Plans'!$J$26,'Premium Rate Summary - Cities'!AA32+AB32))))</f>
        <v>2407.19875</v>
      </c>
      <c r="AD32" s="19"/>
    </row>
    <row r="33" spans="1:30" s="5" customFormat="1" ht="15.95" customHeight="1" x14ac:dyDescent="0.2">
      <c r="A33" s="259"/>
      <c r="B33" s="262"/>
      <c r="C33" s="143" t="s">
        <v>389</v>
      </c>
      <c r="D33" s="143" t="s">
        <v>361</v>
      </c>
      <c r="E33" s="265"/>
      <c r="F33" s="268"/>
      <c r="G33" s="145" t="s">
        <v>97</v>
      </c>
      <c r="H33" s="145" t="s">
        <v>186</v>
      </c>
      <c r="I33" s="148" t="s">
        <v>123</v>
      </c>
      <c r="J33" s="12">
        <v>5</v>
      </c>
      <c r="K33" s="12">
        <v>15</v>
      </c>
      <c r="L33" s="12">
        <v>30</v>
      </c>
      <c r="M33" s="12">
        <v>10</v>
      </c>
      <c r="N33" s="12">
        <v>30</v>
      </c>
      <c r="O33" s="12">
        <v>60</v>
      </c>
      <c r="P33" s="12" t="s">
        <v>58</v>
      </c>
      <c r="Q33" s="145" t="s">
        <v>47</v>
      </c>
      <c r="R33" s="145" t="s">
        <v>23</v>
      </c>
      <c r="S33" s="12">
        <v>50</v>
      </c>
      <c r="T33" s="12">
        <v>150</v>
      </c>
      <c r="U33" s="12">
        <v>400</v>
      </c>
      <c r="V33" s="12">
        <v>1200</v>
      </c>
      <c r="W33" s="145" t="s">
        <v>35</v>
      </c>
      <c r="X33" s="48">
        <f>IF($W33="MM1",'2020 GTCMHIC Indemnity Plans'!$D$25,IF($W33="MM2",'2020 GTCMHIC Indemnity Plans'!$F$25,IF($W33="MM3",'2020 GTCMHIC Indemnity Plans'!$H$25,IF($W33="MM5",'2020 GTCMHIC Indemnity Plans'!$J$25,IF($W33="MM6",'2020 GTCMHIC Comprehensive Plan'!$D$25,IF($W33="MM7",'2020 GTCMHIC Indemnity Plans'!$L$25,IF($W33="PPO1",'2020 GTMHIC PPO Plans'!$D$25,IF($W33="PPO2",'2020 GTMHIC PPO Plans'!$F$25,IF($W33="PPO3",'2020 GTMHIC PPO Plans'!$H$25,IF($W33="PPOT",'2020 GTMHIC PPO Plans'!$J$25,IF($W33="ACA-P",'2020 GTCMHIC Metal Level Plans'!$C$29,IF($W33="ACA-G",'2020 GTCMHIC Metal Level Plans'!$C$34,IF($W33="ACA-S",'2020 GTCMHIC Metal Level Plans'!$C$39,IF($W33="ACA-B",'2020 GTCMHIC Metal Level Plans'!$C$44,IF($W33="MS-1",'2020 Mx Supp Plans'!$D$26,IF($W33="MS-2",'2020 Mx Supp Plans'!$F$26,IF($W33="MS-3",'2020 Mx Supp Plans'!$H$26,IF($W33="MS-4",'2020 Mx Supp Plans'!$J$26,IF($W33="MS-5",'2020 Mx Supp Plans'!$L$26," ")))))))))))))))))))</f>
        <v>796.87</v>
      </c>
      <c r="Y33" s="48">
        <f>IF($P33="2T1",'2020 GTCMHIC 2-Tier Rx Plans'!$C$30,IF($P33="2T2",'2020 GTCMHIC 2-Tier Rx Plans'!$D$30,IF($P33="2T3",'2020 GTCMHIC 2-Tier Rx Plans'!$E$30,IF($P33="3T3",'2020 GTCMHIC 3-Tier Rx Plans'!$C$30,IF($P33="3T5a",'2020 GTCMHIC 3-Tier Rx Plans'!$D$30,IF($P33="3T6",'2020 GTCMHIC 3-Tier Rx Plans'!$E$30,IF($P33="3T7",'2020 GTCMHIC 3-Tier Rx Plans'!$F$30,IF($P33="3T9",'2020 GTCMHIC 3-Tier Rx Plans'!$G$30,IF($P33="3T10",'2020 GTCMHIC 3-Tier Rx Plans'!$H$30,IF($P33="3T11",'2020 GTCMHIC 3-Tier Rx Plans'!$I$30,IF($P33="3T13",'2020 GTCMHIC 3-Tier Rx Plans'!$J$30,IF($W33="ACA-P",'2020 GTCMHIC Metal Level Plans'!$C$30,IF($W33="ACA-G",'2020 GTCMHIC Metal Level Plans'!$C$35,IF($W33="ACA-S",'2020 GTCMHIC Metal Level Plans'!$C$40,IF($W33="ACA-B",'2020 GTCMHIC Metal Level Plans'!$C$45,IF($W33="MS-1",'2020 Mx Supp Plans'!$D$27,IF($W33="MS-2",'2020 Mx Supp Plans'!$F$27,IF($W33="MS-3",'2020 Mx Supp Plans'!$H$27,IF($W33="MS-4",'2020 Mx Supp Plans'!$J$27,IF($W33="MS-5",'2020 Mx Supp Plans'!$L$27,IF($W33="MS-6",'2020 Mx Supp Plans'!$N$27,0)))))))))))))))))))))</f>
        <v>279.27999999999997</v>
      </c>
      <c r="Z33" s="48">
        <f>IF($W33="ACA-P",'2020 GTCMHIC Metal Level Plans'!$D$25,IF($W33="ACA-G",'2020 GTCMHIC Metal Level Plans'!$F$25,IF($W33="ACA-S",'2020 GTCMHIC Metal Level Plans'!$H$25,IF($W33="ACA-B",'2020 GTCMHIC Metal Level Plans'!$J$25,'Premium Rate Summary - Cities'!X33+Y33))))</f>
        <v>1076.1500000000001</v>
      </c>
      <c r="AA33" s="48">
        <f>IF($W33="MM1",'2020 GTCMHIC Indemnity Plans'!$D$26,IF($W33="MM2",'2020 GTCMHIC Indemnity Plans'!$F$26,IF($W33="MM3",'2020 GTCMHIC Indemnity Plans'!$H$26,IF($W33="MM5",'2020 GTCMHIC Indemnity Plans'!$J$26,IF($W33="MM6",'2020 GTCMHIC Comprehensive Plan'!$D$26,IF($W33="MM7",'2020 GTCMHIC Indemnity Plans'!$L$26,IF($W33="PPO1",'2020 GTMHIC PPO Plans'!$D$26,IF($W33="PPO2",'2020 GTMHIC PPO Plans'!$F$26,IF($W33="PPO3",'2020 GTMHIC PPO Plans'!$H$26,IF($W33="PPOT",'2020 GTMHIC PPO Plans'!$J$26,IF($W33="ACA-P",'2020 GTCMHIC Metal Level Plans'!$D$29,IF($W33="ACA-G",'2020 GTCMHIC Metal Level Plans'!$D$34,IF($W33="ACA-S",'2020 GTCMHIC Metal Level Plans'!$D$39,IF($W33="ACA-B",'2020 GTCMHIC Metal Level Plans'!$D$44,IF($W33="MS-1","n/a",IF($W33="MS-2","n/a",IF($W33="MS-3","n/a",IF($W33="MS-4","n/a",IF($W33="MS-5","n/a"," ")))))))))))))))))))</f>
        <v>1727.17</v>
      </c>
      <c r="AB33" s="48">
        <f>IF($P33="2T1",'2020 GTCMHIC 2-Tier Rx Plans'!$C$31,IF($P33="2T2",'2020 GTCMHIC 2-Tier Rx Plans'!$D$31,IF($P33="2T3",'2020 GTCMHIC 2-Tier Rx Plans'!$E$31,IF($P33="3T3",'2020 GTCMHIC 3-Tier Rx Plans'!$C$31,IF($P33="3T5a",'2020 GTCMHIC 3-Tier Rx Plans'!$D$31,IF($P33="3T6",'2020 GTCMHIC 3-Tier Rx Plans'!$E$31,IF($P33="3T7",'2020 GTCMHIC 3-Tier Rx Plans'!$F$31,IF($P33="3T9",'2020 GTCMHIC 3-Tier Rx Plans'!$G$31,IF($P33="3T10",'2020 GTCMHIC 3-Tier Rx Plans'!$H$31,IF($P33="3T11",'2020 GTCMHIC 3-Tier Rx Plans'!$I$31,IF($P33="3T13",'2020 GTCMHIC 3-Tier Rx Plans'!$J$31,IF($W33="ACA-P",'2020 GTCMHIC Metal Level Plans'!$C$31,IF($W33="ACA-G",'2020 GTCMHIC Metal Level Plans'!$C$31,IF($W33="ACA-S",'2020 GTCMHIC Metal Level Plans'!$C$31,IF($W33="ACA-B",'2020 GTCMHIC Metal Level Plans'!$C$31,IF($W33="MS-1","n/a",IF($W33="MS-2","n/a",IF($W33="MS-3","n/a",IF($W33="MS-4","n/a",IF($W33="MS-5","n/a",IF($W33="MS-6",'2020 Mx Supp Plans'!$N$27,0)))))))))))))))))))))</f>
        <v>604.47</v>
      </c>
      <c r="AC33" s="48">
        <f>IF($W33="ACA-P",'2020 GTCMHIC Metal Level Plans'!$D$26,IF($W33="ACA-G",'2020 GTCMHIC Metal Level Plans'!$F$26,IF($W33="ACA-S",'2020 GTCMHIC Metal Level Plans'!$H$26,IF($W33="ACA-B",'2020 GTCMHIC Metal Level Plans'!$J$26,'Premium Rate Summary - Cities'!AA33+AB33))))</f>
        <v>2331.6400000000003</v>
      </c>
      <c r="AD33" s="19"/>
    </row>
    <row r="34" spans="1:30" s="5" customFormat="1" ht="15.95" customHeight="1" x14ac:dyDescent="0.2">
      <c r="A34" s="6"/>
      <c r="B34" s="6"/>
      <c r="C34" s="6"/>
      <c r="D34" s="6"/>
      <c r="E34" s="14"/>
      <c r="F34" s="6"/>
      <c r="I34" s="6"/>
      <c r="J34" s="6"/>
      <c r="K34" s="6"/>
      <c r="L34" s="6"/>
      <c r="M34" s="6"/>
      <c r="N34" s="6"/>
      <c r="P34" s="7"/>
    </row>
    <row r="35" spans="1:30" s="6" customFormat="1" ht="15.95" customHeight="1" x14ac:dyDescent="0.2">
      <c r="E35" s="14"/>
      <c r="P35" s="14"/>
    </row>
    <row r="36" spans="1:30" s="6" customFormat="1" ht="15.95" customHeight="1" x14ac:dyDescent="0.2">
      <c r="A36" s="287" t="s">
        <v>68</v>
      </c>
      <c r="B36" s="285" t="s">
        <v>261</v>
      </c>
      <c r="C36" s="289" t="s">
        <v>79</v>
      </c>
      <c r="D36" s="290"/>
      <c r="E36" s="285" t="s">
        <v>69</v>
      </c>
      <c r="F36" s="285" t="s">
        <v>67</v>
      </c>
      <c r="G36" s="278" t="s">
        <v>408</v>
      </c>
      <c r="H36" s="285" t="s">
        <v>409</v>
      </c>
      <c r="I36" s="285" t="s">
        <v>105</v>
      </c>
      <c r="J36" s="282" t="s">
        <v>26</v>
      </c>
      <c r="K36" s="283"/>
      <c r="L36" s="283"/>
      <c r="M36" s="283"/>
      <c r="N36" s="283"/>
      <c r="O36" s="284"/>
      <c r="P36" s="278" t="s">
        <v>51</v>
      </c>
      <c r="Q36" s="281" t="s">
        <v>9</v>
      </c>
      <c r="R36" s="281"/>
      <c r="S36" s="281"/>
      <c r="T36" s="281"/>
      <c r="U36" s="281"/>
      <c r="V36" s="281"/>
      <c r="W36" s="278" t="s">
        <v>52</v>
      </c>
      <c r="X36" s="281" t="s">
        <v>315</v>
      </c>
      <c r="Y36" s="281"/>
      <c r="Z36" s="281"/>
      <c r="AA36" s="281"/>
      <c r="AB36" s="281"/>
      <c r="AC36" s="281"/>
    </row>
    <row r="37" spans="1:30" s="6" customFormat="1" ht="15.95" customHeight="1" x14ac:dyDescent="0.2">
      <c r="A37" s="287"/>
      <c r="B37" s="288"/>
      <c r="C37" s="291"/>
      <c r="D37" s="292"/>
      <c r="E37" s="288"/>
      <c r="F37" s="288"/>
      <c r="G37" s="279"/>
      <c r="H37" s="288"/>
      <c r="I37" s="288"/>
      <c r="J37" s="282" t="s">
        <v>27</v>
      </c>
      <c r="K37" s="283"/>
      <c r="L37" s="284"/>
      <c r="M37" s="282" t="s">
        <v>28</v>
      </c>
      <c r="N37" s="283"/>
      <c r="O37" s="284"/>
      <c r="P37" s="279"/>
      <c r="Q37" s="285" t="s">
        <v>46</v>
      </c>
      <c r="R37" s="285" t="s">
        <v>48</v>
      </c>
      <c r="S37" s="281" t="s">
        <v>49</v>
      </c>
      <c r="T37" s="281"/>
      <c r="U37" s="281" t="s">
        <v>50</v>
      </c>
      <c r="V37" s="281"/>
      <c r="W37" s="279"/>
      <c r="X37" s="281" t="s">
        <v>1</v>
      </c>
      <c r="Y37" s="281"/>
      <c r="Z37" s="281"/>
      <c r="AA37" s="281" t="s">
        <v>2</v>
      </c>
      <c r="AB37" s="281"/>
      <c r="AC37" s="281"/>
    </row>
    <row r="38" spans="1:30" s="6" customFormat="1" ht="15.95" customHeight="1" x14ac:dyDescent="0.2">
      <c r="A38" s="287"/>
      <c r="B38" s="286"/>
      <c r="C38" s="293"/>
      <c r="D38" s="294"/>
      <c r="E38" s="286"/>
      <c r="F38" s="286"/>
      <c r="G38" s="280"/>
      <c r="H38" s="286"/>
      <c r="I38" s="286"/>
      <c r="J38" s="10" t="s">
        <v>5</v>
      </c>
      <c r="K38" s="10" t="s">
        <v>6</v>
      </c>
      <c r="L38" s="178" t="s">
        <v>7</v>
      </c>
      <c r="M38" s="10" t="s">
        <v>5</v>
      </c>
      <c r="N38" s="10" t="s">
        <v>6</v>
      </c>
      <c r="O38" s="178" t="s">
        <v>7</v>
      </c>
      <c r="P38" s="280"/>
      <c r="Q38" s="286"/>
      <c r="R38" s="286"/>
      <c r="S38" s="178" t="s">
        <v>1</v>
      </c>
      <c r="T38" s="178" t="s">
        <v>2</v>
      </c>
      <c r="U38" s="178" t="s">
        <v>1</v>
      </c>
      <c r="V38" s="178" t="s">
        <v>2</v>
      </c>
      <c r="W38" s="280"/>
      <c r="X38" s="15" t="s">
        <v>24</v>
      </c>
      <c r="Y38" s="15" t="s">
        <v>25</v>
      </c>
      <c r="Z38" s="15" t="s">
        <v>15</v>
      </c>
      <c r="AA38" s="15" t="s">
        <v>24</v>
      </c>
      <c r="AB38" s="15" t="s">
        <v>25</v>
      </c>
      <c r="AC38" s="15" t="s">
        <v>15</v>
      </c>
    </row>
    <row r="39" spans="1:30" x14ac:dyDescent="0.2">
      <c r="A39" s="179" t="s">
        <v>12</v>
      </c>
      <c r="B39" s="261"/>
      <c r="C39" s="155" t="s">
        <v>384</v>
      </c>
      <c r="D39" s="155" t="s">
        <v>361</v>
      </c>
      <c r="E39" s="264"/>
      <c r="F39" s="295" t="s">
        <v>436</v>
      </c>
      <c r="G39" s="183" t="s">
        <v>97</v>
      </c>
      <c r="H39" s="181" t="s">
        <v>156</v>
      </c>
      <c r="I39" s="181" t="s">
        <v>123</v>
      </c>
      <c r="J39" s="12">
        <v>5</v>
      </c>
      <c r="K39" s="12">
        <v>15</v>
      </c>
      <c r="L39" s="12">
        <v>30</v>
      </c>
      <c r="M39" s="12">
        <v>10</v>
      </c>
      <c r="N39" s="12">
        <v>30</v>
      </c>
      <c r="O39" s="12">
        <v>60</v>
      </c>
      <c r="P39" s="12" t="s">
        <v>58</v>
      </c>
      <c r="Q39" s="182" t="s">
        <v>47</v>
      </c>
      <c r="R39" s="182" t="s">
        <v>23</v>
      </c>
      <c r="S39" s="12">
        <v>50</v>
      </c>
      <c r="T39" s="12">
        <v>150</v>
      </c>
      <c r="U39" s="12">
        <v>400</v>
      </c>
      <c r="V39" s="12">
        <v>1200</v>
      </c>
      <c r="W39" s="182" t="s">
        <v>35</v>
      </c>
      <c r="X39" s="48">
        <f>IF($W39="MM1",'2020 GTCMHIC Indemnity Plans'!$D$25,IF($W39="MM2",'2020 GTCMHIC Indemnity Plans'!$F$25,IF($W39="MM3",'2020 GTCMHIC Indemnity Plans'!$H$25,IF($W39="MM5",'2020 GTCMHIC Indemnity Plans'!$J$25,IF($W39="MM6",'2020 GTCMHIC Comprehensive Plan'!$D$25,IF($W39="MM7",'2020 GTCMHIC Indemnity Plans'!$L$25,IF($W39="PPO1",'2020 GTMHIC PPO Plans'!$D$25,IF($W39="PPO2",'2020 GTMHIC PPO Plans'!$F$25,IF($W39="PPO3",'2020 GTMHIC PPO Plans'!$H$25,IF($W39="PPOT",'2020 GTMHIC PPO Plans'!$J$25,IF($W39="ACA-P",'2020 GTCMHIC Metal Level Plans'!$C$29,IF($W39="ACA-G",'2020 GTCMHIC Metal Level Plans'!$C$34,IF($W39="ACA-S",'2020 GTCMHIC Metal Level Plans'!$C$39,IF($W39="ACA-B",'2020 GTCMHIC Metal Level Plans'!$C$44,IF($W39="MS-1",'2020 Mx Supp Plans'!$D$26,IF($W39="MS-2",'2020 Mx Supp Plans'!$F$26,IF($W39="MS-3",'2020 Mx Supp Plans'!$H$26,IF($W39="MS-4",'2020 Mx Supp Plans'!$J$26,IF($W39="MS-5",'2020 Mx Supp Plans'!$L$26," ")))))))))))))))))))</f>
        <v>796.87</v>
      </c>
      <c r="Y39" s="48">
        <f>IF($P39="2T1",'2020 GTCMHIC 2-Tier Rx Plans'!$C$30,IF($P39="2T2",'2020 GTCMHIC 2-Tier Rx Plans'!$D$30,IF($P39="2T3",'2020 GTCMHIC 2-Tier Rx Plans'!$E$30,IF($P39="3T3",'2020 GTCMHIC 3-Tier Rx Plans'!$C$30,IF($P39="3T5a",'2020 GTCMHIC 3-Tier Rx Plans'!$D$30,IF($P39="3T6",'2020 GTCMHIC 3-Tier Rx Plans'!$E$30,IF($P39="3T7",'2020 GTCMHIC 3-Tier Rx Plans'!$F$30,IF($P39="3T9",'2020 GTCMHIC 3-Tier Rx Plans'!$G$30,IF($P39="3T10",'2020 GTCMHIC 3-Tier Rx Plans'!$H$30,IF($P39="3T11",'2020 GTCMHIC 3-Tier Rx Plans'!$I$30,IF($P39="3T13",'2020 GTCMHIC 3-Tier Rx Plans'!$J$30,IF($W39="ACA-P",'2020 GTCMHIC Metal Level Plans'!$C$30,IF($W39="ACA-G",'2020 GTCMHIC Metal Level Plans'!$C$35,IF($W39="ACA-S",'2020 GTCMHIC Metal Level Plans'!$C$40,IF($W39="ACA-B",'2020 GTCMHIC Metal Level Plans'!$C$45,IF($W39="MS-1",'2020 Mx Supp Plans'!$D$27,IF($W39="MS-2",'2020 Mx Supp Plans'!$F$27,IF($W39="MS-3",'2020 Mx Supp Plans'!$H$27,IF($W39="MS-4",'2020 Mx Supp Plans'!$J$27,IF($W39="MS-5",'2020 Mx Supp Plans'!$L$27,IF($W39="MS-6",'2020 Mx Supp Plans'!$N$27,0)))))))))))))))))))))*1.125</f>
        <v>314.18999999999994</v>
      </c>
      <c r="Z39" s="48">
        <f>IF($W39="ACA-P",'2020 GTCMHIC Metal Level Plans'!$D$25,IF($W39="ACA-G",'2020 GTCMHIC Metal Level Plans'!$F$25,IF($W39="ACA-S",'2020 GTCMHIC Metal Level Plans'!$H$25,IF($W39="ACA-B",'2020 GTCMHIC Metal Level Plans'!$J$25,'Premium Rate Summary - Cities'!X39+Y39))))</f>
        <v>1111.06</v>
      </c>
      <c r="AA39" s="48">
        <f>IF($W39="MM1",'2020 GTCMHIC Indemnity Plans'!$D$26,IF($W39="MM2",'2020 GTCMHIC Indemnity Plans'!$F$26,IF($W39="MM3",'2020 GTCMHIC Indemnity Plans'!$H$26,IF($W39="MM5",'2020 GTCMHIC Indemnity Plans'!$J$26,IF($W39="MM6",'2020 GTCMHIC Comprehensive Plan'!$D$26,IF($W39="MM7",'2020 GTCMHIC Indemnity Plans'!$L$26,IF($W39="PPO1",'2020 GTMHIC PPO Plans'!$D$26,IF($W39="PPO2",'2020 GTMHIC PPO Plans'!$F$26,IF($W39="PPO3",'2020 GTMHIC PPO Plans'!$H$26,IF($W39="PPOT",'2020 GTMHIC PPO Plans'!$J$26,IF($W39="ACA-P",'2020 GTCMHIC Metal Level Plans'!$D$29,IF($W39="ACA-G",'2020 GTCMHIC Metal Level Plans'!$D$34,IF($W39="ACA-S",'2020 GTCMHIC Metal Level Plans'!$D$39,IF($W39="ACA-B",'2020 GTCMHIC Metal Level Plans'!$D$44,IF($W39="MS-1","n/a",IF($W39="MS-2","n/a",IF($W39="MS-3","n/a",IF($W39="MS-4","n/a",IF($W39="MS-5","n/a"," ")))))))))))))))))))</f>
        <v>1727.17</v>
      </c>
      <c r="AB39" s="48">
        <f>IF($P39="2T1",'2020 GTCMHIC 2-Tier Rx Plans'!$C$31,IF($P39="2T2",'2020 GTCMHIC 2-Tier Rx Plans'!$D$31,IF($P39="2T3",'2020 GTCMHIC 2-Tier Rx Plans'!$E$31,IF($P39="3T3",'2020 GTCMHIC 3-Tier Rx Plans'!$C$31,IF($P39="3T5a",'2020 GTCMHIC 3-Tier Rx Plans'!$D$31,IF($P39="3T6",'2020 GTCMHIC 3-Tier Rx Plans'!$E$31,IF($P39="3T7",'2020 GTCMHIC 3-Tier Rx Plans'!$F$31,IF($P39="3T9",'2020 GTCMHIC 3-Tier Rx Plans'!$G$31,IF($P39="3T10",'2020 GTCMHIC 3-Tier Rx Plans'!$H$31,IF($P39="3T11",'2020 GTCMHIC 3-Tier Rx Plans'!$I$31,IF($P39="3T13",'2020 GTCMHIC 3-Tier Rx Plans'!$J$31,IF($W39="ACA-P",'2020 GTCMHIC Metal Level Plans'!$C$31,IF($W39="ACA-G",'2020 GTCMHIC Metal Level Plans'!$C$31,IF($W39="ACA-S",'2020 GTCMHIC Metal Level Plans'!$C$31,IF($W39="ACA-B",'2020 GTCMHIC Metal Level Plans'!$C$31,IF($W39="MS-1","n/a",IF($W39="MS-2","n/a",IF($W39="MS-3","n/a",IF($W39="MS-4","n/a",IF($W39="MS-5","n/a",IF($W39="MS-6",'2020 Mx Supp Plans'!$N$27,0)))))))))))))))))))))*1.125</f>
        <v>680.02875000000006</v>
      </c>
      <c r="AC39" s="48">
        <f>IF($W39="ACA-P",'2020 GTCMHIC Metal Level Plans'!$D$26,IF($W39="ACA-G",'2020 GTCMHIC Metal Level Plans'!$F$26,IF($W39="ACA-S",'2020 GTCMHIC Metal Level Plans'!$H$26,IF($W39="ACA-B",'2020 GTCMHIC Metal Level Plans'!$J$26,'Premium Rate Summary - Cities'!AA39+AB39))))</f>
        <v>2407.19875</v>
      </c>
    </row>
    <row r="40" spans="1:30" x14ac:dyDescent="0.2">
      <c r="A40" s="180"/>
      <c r="B40" s="261"/>
      <c r="C40" s="155" t="s">
        <v>381</v>
      </c>
      <c r="D40" s="155" t="s">
        <v>361</v>
      </c>
      <c r="E40" s="264"/>
      <c r="F40" s="295"/>
      <c r="G40" s="183" t="s">
        <v>97</v>
      </c>
      <c r="H40" s="181" t="s">
        <v>157</v>
      </c>
      <c r="I40" s="181" t="s">
        <v>123</v>
      </c>
      <c r="J40" s="12">
        <v>5</v>
      </c>
      <c r="K40" s="12">
        <v>15</v>
      </c>
      <c r="L40" s="12">
        <v>30</v>
      </c>
      <c r="M40" s="12">
        <v>10</v>
      </c>
      <c r="N40" s="12">
        <v>30</v>
      </c>
      <c r="O40" s="12">
        <v>60</v>
      </c>
      <c r="P40" s="12" t="s">
        <v>58</v>
      </c>
      <c r="Q40" s="182" t="s">
        <v>47</v>
      </c>
      <c r="R40" s="182" t="s">
        <v>23</v>
      </c>
      <c r="S40" s="12">
        <v>50</v>
      </c>
      <c r="T40" s="12">
        <v>150</v>
      </c>
      <c r="U40" s="12">
        <v>400</v>
      </c>
      <c r="V40" s="12">
        <v>1200</v>
      </c>
      <c r="W40" s="182" t="s">
        <v>35</v>
      </c>
      <c r="X40" s="48">
        <f>IF($W40="MM1",'2020 GTCMHIC Indemnity Plans'!$D$25,IF($W40="MM2",'2020 GTCMHIC Indemnity Plans'!$F$25,IF($W40="MM3",'2020 GTCMHIC Indemnity Plans'!$H$25,IF($W40="MM5",'2020 GTCMHIC Indemnity Plans'!$J$25,IF($W40="MM6",'2020 GTCMHIC Comprehensive Plan'!$D$25,IF($W40="MM7",'2020 GTCMHIC Indemnity Plans'!$L$25,IF($W40="PPO1",'2020 GTMHIC PPO Plans'!$D$25,IF($W40="PPO2",'2020 GTMHIC PPO Plans'!$F$25,IF($W40="PPO3",'2020 GTMHIC PPO Plans'!$H$25,IF($W40="PPOT",'2020 GTMHIC PPO Plans'!$J$25,IF($W40="ACA-P",'2020 GTCMHIC Metal Level Plans'!$C$29,IF($W40="ACA-G",'2020 GTCMHIC Metal Level Plans'!$C$34,IF($W40="ACA-S",'2020 GTCMHIC Metal Level Plans'!$C$39,IF($W40="ACA-B",'2020 GTCMHIC Metal Level Plans'!$C$44,IF($W40="MS-1",'2020 Mx Supp Plans'!$D$26,IF($W40="MS-2",'2020 Mx Supp Plans'!$F$26,IF($W40="MS-3",'2020 Mx Supp Plans'!$H$26,IF($W40="MS-4",'2020 Mx Supp Plans'!$J$26,IF($W40="MS-5",'2020 Mx Supp Plans'!$L$26," ")))))))))))))))))))</f>
        <v>796.87</v>
      </c>
      <c r="Y40" s="48">
        <f>IF($P40="2T1",'2020 GTCMHIC 2-Tier Rx Plans'!$C$30,IF($P40="2T2",'2020 GTCMHIC 2-Tier Rx Plans'!$D$30,IF($P40="2T3",'2020 GTCMHIC 2-Tier Rx Plans'!$E$30,IF($P40="3T3",'2020 GTCMHIC 3-Tier Rx Plans'!$C$30,IF($P40="3T5a",'2020 GTCMHIC 3-Tier Rx Plans'!$D$30,IF($P40="3T6",'2020 GTCMHIC 3-Tier Rx Plans'!$E$30,IF($P40="3T7",'2020 GTCMHIC 3-Tier Rx Plans'!$F$30,IF($P40="3T9",'2020 GTCMHIC 3-Tier Rx Plans'!$G$30,IF($P40="3T10",'2020 GTCMHIC 3-Tier Rx Plans'!$H$30,IF($P40="3T11",'2020 GTCMHIC 3-Tier Rx Plans'!$I$30,IF($P40="3T13",'2020 GTCMHIC 3-Tier Rx Plans'!$J$30,IF($W40="ACA-P",'2020 GTCMHIC Metal Level Plans'!$C$30,IF($W40="ACA-G",'2020 GTCMHIC Metal Level Plans'!$C$35,IF($W40="ACA-S",'2020 GTCMHIC Metal Level Plans'!$C$40,IF($W40="ACA-B",'2020 GTCMHIC Metal Level Plans'!$C$45,IF($W40="MS-1",'2020 Mx Supp Plans'!$D$27,IF($W40="MS-2",'2020 Mx Supp Plans'!$F$27,IF($W40="MS-3",'2020 Mx Supp Plans'!$H$27,IF($W40="MS-4",'2020 Mx Supp Plans'!$J$27,IF($W40="MS-5",'2020 Mx Supp Plans'!$L$27,IF($W40="MS-6",'2020 Mx Supp Plans'!$N$27,0)))))))))))))))))))))*1.125</f>
        <v>314.18999999999994</v>
      </c>
      <c r="Z40" s="48">
        <f>IF($W40="ACA-P",'2020 GTCMHIC Metal Level Plans'!$D$25,IF($W40="ACA-G",'2020 GTCMHIC Metal Level Plans'!$F$25,IF($W40="ACA-S",'2020 GTCMHIC Metal Level Plans'!$H$25,IF($W40="ACA-B",'2020 GTCMHIC Metal Level Plans'!$J$25,'Premium Rate Summary - Cities'!X40+Y40))))</f>
        <v>1111.06</v>
      </c>
      <c r="AA40" s="48">
        <f>IF($W40="MM1",'2020 GTCMHIC Indemnity Plans'!$D$26,IF($W40="MM2",'2020 GTCMHIC Indemnity Plans'!$F$26,IF($W40="MM3",'2020 GTCMHIC Indemnity Plans'!$H$26,IF($W40="MM5",'2020 GTCMHIC Indemnity Plans'!$J$26,IF($W40="MM6",'2020 GTCMHIC Comprehensive Plan'!$D$26,IF($W40="MM7",'2020 GTCMHIC Indemnity Plans'!$L$26,IF($W40="PPO1",'2020 GTMHIC PPO Plans'!$D$26,IF($W40="PPO2",'2020 GTMHIC PPO Plans'!$F$26,IF($W40="PPO3",'2020 GTMHIC PPO Plans'!$H$26,IF($W40="PPOT",'2020 GTMHIC PPO Plans'!$J$26,IF($W40="ACA-P",'2020 GTCMHIC Metal Level Plans'!$D$29,IF($W40="ACA-G",'2020 GTCMHIC Metal Level Plans'!$D$34,IF($W40="ACA-S",'2020 GTCMHIC Metal Level Plans'!$D$39,IF($W40="ACA-B",'2020 GTCMHIC Metal Level Plans'!$D$44,IF($W40="MS-1","n/a",IF($W40="MS-2","n/a",IF($W40="MS-3","n/a",IF($W40="MS-4","n/a",IF($W40="MS-5","n/a"," ")))))))))))))))))))</f>
        <v>1727.17</v>
      </c>
      <c r="AB40" s="48">
        <f>IF($P40="2T1",'2020 GTCMHIC 2-Tier Rx Plans'!$C$31,IF($P40="2T2",'2020 GTCMHIC 2-Tier Rx Plans'!$D$31,IF($P40="2T3",'2020 GTCMHIC 2-Tier Rx Plans'!$E$31,IF($P40="3T3",'2020 GTCMHIC 3-Tier Rx Plans'!$C$31,IF($P40="3T5a",'2020 GTCMHIC 3-Tier Rx Plans'!$D$31,IF($P40="3T6",'2020 GTCMHIC 3-Tier Rx Plans'!$E$31,IF($P40="3T7",'2020 GTCMHIC 3-Tier Rx Plans'!$F$31,IF($P40="3T9",'2020 GTCMHIC 3-Tier Rx Plans'!$G$31,IF($P40="3T10",'2020 GTCMHIC 3-Tier Rx Plans'!$H$31,IF($P40="3T11",'2020 GTCMHIC 3-Tier Rx Plans'!$I$31,IF($P40="3T13",'2020 GTCMHIC 3-Tier Rx Plans'!$J$31,IF($W40="ACA-P",'2020 GTCMHIC Metal Level Plans'!$C$31,IF($W40="ACA-G",'2020 GTCMHIC Metal Level Plans'!$C$31,IF($W40="ACA-S",'2020 GTCMHIC Metal Level Plans'!$C$31,IF($W40="ACA-B",'2020 GTCMHIC Metal Level Plans'!$C$31,IF($W40="MS-1","n/a",IF($W40="MS-2","n/a",IF($W40="MS-3","n/a",IF($W40="MS-4","n/a",IF($W40="MS-5","n/a",IF($W40="MS-6",'2020 Mx Supp Plans'!$N$27,0)))))))))))))))))))))*1.125</f>
        <v>680.02875000000006</v>
      </c>
      <c r="AC40" s="48">
        <f>IF($W40="ACA-P",'2020 GTCMHIC Metal Level Plans'!$D$26,IF($W40="ACA-G",'2020 GTCMHIC Metal Level Plans'!$F$26,IF($W40="ACA-S",'2020 GTCMHIC Metal Level Plans'!$H$26,IF($W40="ACA-B",'2020 GTCMHIC Metal Level Plans'!$J$26,'Premium Rate Summary - Cities'!AA40+AB40))))</f>
        <v>2407.19875</v>
      </c>
    </row>
    <row r="41" spans="1:30" x14ac:dyDescent="0.2">
      <c r="A41" s="180"/>
      <c r="B41" s="261"/>
      <c r="C41" s="155" t="s">
        <v>382</v>
      </c>
      <c r="D41" s="155" t="s">
        <v>361</v>
      </c>
      <c r="E41" s="264"/>
      <c r="F41" s="295"/>
      <c r="G41" s="183" t="s">
        <v>98</v>
      </c>
      <c r="H41" s="181" t="s">
        <v>159</v>
      </c>
      <c r="I41" s="181" t="s">
        <v>123</v>
      </c>
      <c r="J41" s="12">
        <v>5</v>
      </c>
      <c r="K41" s="12">
        <v>15</v>
      </c>
      <c r="L41" s="12">
        <v>30</v>
      </c>
      <c r="M41" s="12">
        <v>10</v>
      </c>
      <c r="N41" s="12">
        <v>30</v>
      </c>
      <c r="O41" s="12">
        <v>60</v>
      </c>
      <c r="P41" s="12" t="s">
        <v>58</v>
      </c>
      <c r="Q41" s="182" t="s">
        <v>47</v>
      </c>
      <c r="R41" s="182" t="s">
        <v>23</v>
      </c>
      <c r="S41" s="12">
        <v>50</v>
      </c>
      <c r="T41" s="12">
        <v>150</v>
      </c>
      <c r="U41" s="12">
        <v>400</v>
      </c>
      <c r="V41" s="12">
        <v>1200</v>
      </c>
      <c r="W41" s="182" t="s">
        <v>35</v>
      </c>
      <c r="X41" s="48">
        <f>IF($W41="MM1",'2020 GTCMHIC Indemnity Plans'!$D$25,IF($W41="MM2",'2020 GTCMHIC Indemnity Plans'!$F$25,IF($W41="MM3",'2020 GTCMHIC Indemnity Plans'!$H$25,IF($W41="MM5",'2020 GTCMHIC Indemnity Plans'!$J$25,IF($W41="MM6",'2020 GTCMHIC Comprehensive Plan'!$D$25,IF($W41="MM7",'2020 GTCMHIC Indemnity Plans'!$L$25,IF($W41="PPO1",'2020 GTMHIC PPO Plans'!$D$25,IF($W41="PPO2",'2020 GTMHIC PPO Plans'!$F$25,IF($W41="PPO3",'2020 GTMHIC PPO Plans'!$H$25,IF($W41="PPOT",'2020 GTMHIC PPO Plans'!$J$25,IF($W41="ACA-P",'2020 GTCMHIC Metal Level Plans'!$C$29,IF($W41="ACA-G",'2020 GTCMHIC Metal Level Plans'!$C$34,IF($W41="ACA-S",'2020 GTCMHIC Metal Level Plans'!$C$39,IF($W41="ACA-B",'2020 GTCMHIC Metal Level Plans'!$C$44,IF($W41="MS-1",'2020 Mx Supp Plans'!$D$26,IF($W41="MS-2",'2020 Mx Supp Plans'!$F$26,IF($W41="MS-3",'2020 Mx Supp Plans'!$H$26,IF($W41="MS-4",'2020 Mx Supp Plans'!$J$26,IF($W41="MS-5",'2020 Mx Supp Plans'!$L$26," ")))))))))))))))))))</f>
        <v>796.87</v>
      </c>
      <c r="Y41" s="48">
        <f>IF($P41="2T1",'2020 GTCMHIC 2-Tier Rx Plans'!$C$30,IF($P41="2T2",'2020 GTCMHIC 2-Tier Rx Plans'!$D$30,IF($P41="2T3",'2020 GTCMHIC 2-Tier Rx Plans'!$E$30,IF($P41="3T3",'2020 GTCMHIC 3-Tier Rx Plans'!$C$30,IF($P41="3T5a",'2020 GTCMHIC 3-Tier Rx Plans'!$D$30,IF($P41="3T6",'2020 GTCMHIC 3-Tier Rx Plans'!$E$30,IF($P41="3T7",'2020 GTCMHIC 3-Tier Rx Plans'!$F$30,IF($P41="3T9",'2020 GTCMHIC 3-Tier Rx Plans'!$G$30,IF($P41="3T10",'2020 GTCMHIC 3-Tier Rx Plans'!$H$30,IF($P41="3T11",'2020 GTCMHIC 3-Tier Rx Plans'!$I$30,IF($P41="3T13",'2020 GTCMHIC 3-Tier Rx Plans'!$J$30,IF($W41="ACA-P",'2020 GTCMHIC Metal Level Plans'!$C$30,IF($W41="ACA-G",'2020 GTCMHIC Metal Level Plans'!$C$35,IF($W41="ACA-S",'2020 GTCMHIC Metal Level Plans'!$C$40,IF($W41="ACA-B",'2020 GTCMHIC Metal Level Plans'!$C$45,IF($W41="MS-1",'2020 Mx Supp Plans'!$D$27,IF($W41="MS-2",'2020 Mx Supp Plans'!$F$27,IF($W41="MS-3",'2020 Mx Supp Plans'!$H$27,IF($W41="MS-4",'2020 Mx Supp Plans'!$J$27,IF($W41="MS-5",'2020 Mx Supp Plans'!$L$27,IF($W41="MS-6",'2020 Mx Supp Plans'!$N$27,0)))))))))))))))))))))*1.125</f>
        <v>314.18999999999994</v>
      </c>
      <c r="Z41" s="48">
        <f>IF($W41="ACA-P",'2020 GTCMHIC Metal Level Plans'!$D$25,IF($W41="ACA-G",'2020 GTCMHIC Metal Level Plans'!$F$25,IF($W41="ACA-S",'2020 GTCMHIC Metal Level Plans'!$H$25,IF($W41="ACA-B",'2020 GTCMHIC Metal Level Plans'!$J$25,'Premium Rate Summary - Cities'!X41+Y41))))</f>
        <v>1111.06</v>
      </c>
      <c r="AA41" s="48">
        <f>IF($W41="MM1",'2020 GTCMHIC Indemnity Plans'!$D$26,IF($W41="MM2",'2020 GTCMHIC Indemnity Plans'!$F$26,IF($W41="MM3",'2020 GTCMHIC Indemnity Plans'!$H$26,IF($W41="MM5",'2020 GTCMHIC Indemnity Plans'!$J$26,IF($W41="MM6",'2020 GTCMHIC Comprehensive Plan'!$D$26,IF($W41="MM7",'2020 GTCMHIC Indemnity Plans'!$L$26,IF($W41="PPO1",'2020 GTMHIC PPO Plans'!$D$26,IF($W41="PPO2",'2020 GTMHIC PPO Plans'!$F$26,IF($W41="PPO3",'2020 GTMHIC PPO Plans'!$H$26,IF($W41="PPOT",'2020 GTMHIC PPO Plans'!$J$26,IF($W41="ACA-P",'2020 GTCMHIC Metal Level Plans'!$D$29,IF($W41="ACA-G",'2020 GTCMHIC Metal Level Plans'!$D$34,IF($W41="ACA-S",'2020 GTCMHIC Metal Level Plans'!$D$39,IF($W41="ACA-B",'2020 GTCMHIC Metal Level Plans'!$D$44,IF($W41="MS-1","n/a",IF($W41="MS-2","n/a",IF($W41="MS-3","n/a",IF($W41="MS-4","n/a",IF($W41="MS-5","n/a"," ")))))))))))))))))))</f>
        <v>1727.17</v>
      </c>
      <c r="AB41" s="48">
        <f>IF($P41="2T1",'2020 GTCMHIC 2-Tier Rx Plans'!$C$31,IF($P41="2T2",'2020 GTCMHIC 2-Tier Rx Plans'!$D$31,IF($P41="2T3",'2020 GTCMHIC 2-Tier Rx Plans'!$E$31,IF($P41="3T3",'2020 GTCMHIC 3-Tier Rx Plans'!$C$31,IF($P41="3T5a",'2020 GTCMHIC 3-Tier Rx Plans'!$D$31,IF($P41="3T6",'2020 GTCMHIC 3-Tier Rx Plans'!$E$31,IF($P41="3T7",'2020 GTCMHIC 3-Tier Rx Plans'!$F$31,IF($P41="3T9",'2020 GTCMHIC 3-Tier Rx Plans'!$G$31,IF($P41="3T10",'2020 GTCMHIC 3-Tier Rx Plans'!$H$31,IF($P41="3T11",'2020 GTCMHIC 3-Tier Rx Plans'!$I$31,IF($P41="3T13",'2020 GTCMHIC 3-Tier Rx Plans'!$J$31,IF($W41="ACA-P",'2020 GTCMHIC Metal Level Plans'!$C$31,IF($W41="ACA-G",'2020 GTCMHIC Metal Level Plans'!$C$31,IF($W41="ACA-S",'2020 GTCMHIC Metal Level Plans'!$C$31,IF($W41="ACA-B",'2020 GTCMHIC Metal Level Plans'!$C$31,IF($W41="MS-1","n/a",IF($W41="MS-2","n/a",IF($W41="MS-3","n/a",IF($W41="MS-4","n/a",IF($W41="MS-5","n/a",IF($W41="MS-6",'2020 Mx Supp Plans'!$N$27,0)))))))))))))))))))))*1.125</f>
        <v>680.02875000000006</v>
      </c>
      <c r="AC41" s="48">
        <f>IF($W41="ACA-P",'2020 GTCMHIC Metal Level Plans'!$D$26,IF($W41="ACA-G",'2020 GTCMHIC Metal Level Plans'!$F$26,IF($W41="ACA-S",'2020 GTCMHIC Metal Level Plans'!$H$26,IF($W41="ACA-B",'2020 GTCMHIC Metal Level Plans'!$J$26,'Premium Rate Summary - Cities'!AA41+AB41))))</f>
        <v>2407.19875</v>
      </c>
    </row>
    <row r="42" spans="1:30" s="3" customFormat="1" x14ac:dyDescent="0.2">
      <c r="A42" s="180"/>
      <c r="B42" s="261"/>
      <c r="C42" s="155" t="s">
        <v>390</v>
      </c>
      <c r="D42" s="155" t="s">
        <v>361</v>
      </c>
      <c r="E42" s="264"/>
      <c r="F42" s="295"/>
      <c r="G42" s="183" t="s">
        <v>87</v>
      </c>
      <c r="H42" s="181" t="s">
        <v>158</v>
      </c>
      <c r="I42" s="181" t="s">
        <v>123</v>
      </c>
      <c r="J42" s="12">
        <v>5</v>
      </c>
      <c r="K42" s="12">
        <v>15</v>
      </c>
      <c r="L42" s="12">
        <v>30</v>
      </c>
      <c r="M42" s="12">
        <v>10</v>
      </c>
      <c r="N42" s="12">
        <v>30</v>
      </c>
      <c r="O42" s="12">
        <v>60</v>
      </c>
      <c r="P42" s="12" t="s">
        <v>58</v>
      </c>
      <c r="Q42" s="182" t="s">
        <v>47</v>
      </c>
      <c r="R42" s="182" t="s">
        <v>23</v>
      </c>
      <c r="S42" s="12">
        <v>50</v>
      </c>
      <c r="T42" s="12">
        <v>150</v>
      </c>
      <c r="U42" s="12">
        <v>400</v>
      </c>
      <c r="V42" s="12">
        <v>1200</v>
      </c>
      <c r="W42" s="182" t="s">
        <v>35</v>
      </c>
      <c r="X42" s="48">
        <f>IF($W42="MM1",'2020 GTCMHIC Indemnity Plans'!$D$25,IF($W42="MM2",'2020 GTCMHIC Indemnity Plans'!$F$25,IF($W42="MM3",'2020 GTCMHIC Indemnity Plans'!$H$25,IF($W42="MM5",'2020 GTCMHIC Indemnity Plans'!$J$25,IF($W42="MM6",'2020 GTCMHIC Comprehensive Plan'!$D$25,IF($W42="MM7",'2020 GTCMHIC Indemnity Plans'!$L$25,IF($W42="PPO1",'2020 GTMHIC PPO Plans'!$D$25,IF($W42="PPO2",'2020 GTMHIC PPO Plans'!$F$25,IF($W42="PPO3",'2020 GTMHIC PPO Plans'!$H$25,IF($W42="PPOT",'2020 GTMHIC PPO Plans'!$J$25,IF($W42="ACA-P",'2020 GTCMHIC Metal Level Plans'!$C$29,IF($W42="ACA-G",'2020 GTCMHIC Metal Level Plans'!$C$34,IF($W42="ACA-S",'2020 GTCMHIC Metal Level Plans'!$C$39,IF($W42="ACA-B",'2020 GTCMHIC Metal Level Plans'!$C$44,IF($W42="MS-1",'2020 Mx Supp Plans'!$D$26,IF($W42="MS-2",'2020 Mx Supp Plans'!$F$26,IF($W42="MS-3",'2020 Mx Supp Plans'!$H$26,IF($W42="MS-4",'2020 Mx Supp Plans'!$J$26,IF($W42="MS-5",'2020 Mx Supp Plans'!$L$26," ")))))))))))))))))))</f>
        <v>796.87</v>
      </c>
      <c r="Y42" s="48">
        <f>IF($P42="2T1",'2020 GTCMHIC 2-Tier Rx Plans'!$C$30,IF($P42="2T2",'2020 GTCMHIC 2-Tier Rx Plans'!$D$30,IF($P42="2T3",'2020 GTCMHIC 2-Tier Rx Plans'!$E$30,IF($P42="3T3",'2020 GTCMHIC 3-Tier Rx Plans'!$C$30,IF($P42="3T5a",'2020 GTCMHIC 3-Tier Rx Plans'!$D$30,IF($P42="3T6",'2020 GTCMHIC 3-Tier Rx Plans'!$E$30,IF($P42="3T7",'2020 GTCMHIC 3-Tier Rx Plans'!$F$30,IF($P42="3T9",'2020 GTCMHIC 3-Tier Rx Plans'!$G$30,IF($P42="3T10",'2020 GTCMHIC 3-Tier Rx Plans'!$H$30,IF($P42="3T11",'2020 GTCMHIC 3-Tier Rx Plans'!$I$30,IF($P42="3T13",'2020 GTCMHIC 3-Tier Rx Plans'!$J$30,IF($W42="ACA-P",'2020 GTCMHIC Metal Level Plans'!$C$30,IF($W42="ACA-G",'2020 GTCMHIC Metal Level Plans'!$C$35,IF($W42="ACA-S",'2020 GTCMHIC Metal Level Plans'!$C$40,IF($W42="ACA-B",'2020 GTCMHIC Metal Level Plans'!$C$45,IF($W42="MS-1",'2020 Mx Supp Plans'!$D$27,IF($W42="MS-2",'2020 Mx Supp Plans'!$F$27,IF($W42="MS-3",'2020 Mx Supp Plans'!$H$27,IF($W42="MS-4",'2020 Mx Supp Plans'!$J$27,IF($W42="MS-5",'2020 Mx Supp Plans'!$L$27,IF($W42="MS-6",'2020 Mx Supp Plans'!$N$27,0)))))))))))))))))))))*1.125</f>
        <v>314.18999999999994</v>
      </c>
      <c r="Z42" s="48">
        <f>IF($W42="ACA-P",'2020 GTCMHIC Metal Level Plans'!$D$25,IF($W42="ACA-G",'2020 GTCMHIC Metal Level Plans'!$F$25,IF($W42="ACA-S",'2020 GTCMHIC Metal Level Plans'!$H$25,IF($W42="ACA-B",'2020 GTCMHIC Metal Level Plans'!$J$25,'Premium Rate Summary - Cities'!X42+Y42))))</f>
        <v>1111.06</v>
      </c>
      <c r="AA42" s="48">
        <f>IF($W42="MM1",'2020 GTCMHIC Indemnity Plans'!$D$26,IF($W42="MM2",'2020 GTCMHIC Indemnity Plans'!$F$26,IF($W42="MM3",'2020 GTCMHIC Indemnity Plans'!$H$26,IF($W42="MM5",'2020 GTCMHIC Indemnity Plans'!$J$26,IF($W42="MM6",'2020 GTCMHIC Comprehensive Plan'!$D$26,IF($W42="MM7",'2020 GTCMHIC Indemnity Plans'!$L$26,IF($W42="PPO1",'2020 GTMHIC PPO Plans'!$D$26,IF($W42="PPO2",'2020 GTMHIC PPO Plans'!$F$26,IF($W42="PPO3",'2020 GTMHIC PPO Plans'!$H$26,IF($W42="PPOT",'2020 GTMHIC PPO Plans'!$J$26,IF($W42="ACA-P",'2020 GTCMHIC Metal Level Plans'!$D$29,IF($W42="ACA-G",'2020 GTCMHIC Metal Level Plans'!$D$34,IF($W42="ACA-S",'2020 GTCMHIC Metal Level Plans'!$D$39,IF($W42="ACA-B",'2020 GTCMHIC Metal Level Plans'!$D$44,IF($W42="MS-1","n/a",IF($W42="MS-2","n/a",IF($W42="MS-3","n/a",IF($W42="MS-4","n/a",IF($W42="MS-5","n/a"," ")))))))))))))))))))</f>
        <v>1727.17</v>
      </c>
      <c r="AB42" s="48">
        <f>IF($P42="2T1",'2020 GTCMHIC 2-Tier Rx Plans'!$C$31,IF($P42="2T2",'2020 GTCMHIC 2-Tier Rx Plans'!$D$31,IF($P42="2T3",'2020 GTCMHIC 2-Tier Rx Plans'!$E$31,IF($P42="3T3",'2020 GTCMHIC 3-Tier Rx Plans'!$C$31,IF($P42="3T5a",'2020 GTCMHIC 3-Tier Rx Plans'!$D$31,IF($P42="3T6",'2020 GTCMHIC 3-Tier Rx Plans'!$E$31,IF($P42="3T7",'2020 GTCMHIC 3-Tier Rx Plans'!$F$31,IF($P42="3T9",'2020 GTCMHIC 3-Tier Rx Plans'!$G$31,IF($P42="3T10",'2020 GTCMHIC 3-Tier Rx Plans'!$H$31,IF($P42="3T11",'2020 GTCMHIC 3-Tier Rx Plans'!$I$31,IF($P42="3T13",'2020 GTCMHIC 3-Tier Rx Plans'!$J$31,IF($W42="ACA-P",'2020 GTCMHIC Metal Level Plans'!$C$31,IF($W42="ACA-G",'2020 GTCMHIC Metal Level Plans'!$C$31,IF($W42="ACA-S",'2020 GTCMHIC Metal Level Plans'!$C$31,IF($W42="ACA-B",'2020 GTCMHIC Metal Level Plans'!$C$31,IF($W42="MS-1","n/a",IF($W42="MS-2","n/a",IF($W42="MS-3","n/a",IF($W42="MS-4","n/a",IF($W42="MS-5","n/a",IF($W42="MS-6",'2020 Mx Supp Plans'!$N$27,0)))))))))))))))))))))*1.125</f>
        <v>680.02875000000006</v>
      </c>
      <c r="AC42" s="48">
        <f>IF($W42="ACA-P",'2020 GTCMHIC Metal Level Plans'!$D$26,IF($W42="ACA-G",'2020 GTCMHIC Metal Level Plans'!$F$26,IF($W42="ACA-S",'2020 GTCMHIC Metal Level Plans'!$H$26,IF($W42="ACA-B",'2020 GTCMHIC Metal Level Plans'!$J$26,'Premium Rate Summary - Cities'!AA42+AB42))))</f>
        <v>2407.19875</v>
      </c>
    </row>
    <row r="43" spans="1:30" x14ac:dyDescent="0.2">
      <c r="A43" s="180"/>
      <c r="B43" s="261"/>
      <c r="C43" s="155" t="s">
        <v>388</v>
      </c>
      <c r="D43" s="155" t="s">
        <v>361</v>
      </c>
      <c r="E43" s="264"/>
      <c r="F43" s="295"/>
      <c r="G43" s="183" t="s">
        <v>160</v>
      </c>
      <c r="H43" s="181" t="s">
        <v>237</v>
      </c>
      <c r="I43" s="181" t="s">
        <v>123</v>
      </c>
      <c r="J43" s="12">
        <v>5</v>
      </c>
      <c r="K43" s="12">
        <v>15</v>
      </c>
      <c r="L43" s="12">
        <v>30</v>
      </c>
      <c r="M43" s="12">
        <v>10</v>
      </c>
      <c r="N43" s="12">
        <v>30</v>
      </c>
      <c r="O43" s="12">
        <v>60</v>
      </c>
      <c r="P43" s="12" t="s">
        <v>58</v>
      </c>
      <c r="Q43" s="182" t="s">
        <v>47</v>
      </c>
      <c r="R43" s="182" t="s">
        <v>23</v>
      </c>
      <c r="S43" s="12">
        <v>50</v>
      </c>
      <c r="T43" s="12">
        <v>150</v>
      </c>
      <c r="U43" s="12">
        <v>400</v>
      </c>
      <c r="V43" s="12">
        <v>1200</v>
      </c>
      <c r="W43" s="182" t="s">
        <v>35</v>
      </c>
      <c r="X43" s="48">
        <f>IF($W43="MM1",'2020 GTCMHIC Indemnity Plans'!$D$25,IF($W43="MM2",'2020 GTCMHIC Indemnity Plans'!$F$25,IF($W43="MM3",'2020 GTCMHIC Indemnity Plans'!$H$25,IF($W43="MM5",'2020 GTCMHIC Indemnity Plans'!$J$25,IF($W43="MM6",'2020 GTCMHIC Comprehensive Plan'!$D$25,IF($W43="MM7",'2020 GTCMHIC Indemnity Plans'!$L$25,IF($W43="PPO1",'2020 GTMHIC PPO Plans'!$D$25,IF($W43="PPO2",'2020 GTMHIC PPO Plans'!$F$25,IF($W43="PPO3",'2020 GTMHIC PPO Plans'!$H$25,IF($W43="PPOT",'2020 GTMHIC PPO Plans'!$J$25,IF($W43="ACA-P",'2020 GTCMHIC Metal Level Plans'!$C$29,IF($W43="ACA-G",'2020 GTCMHIC Metal Level Plans'!$C$34,IF($W43="ACA-S",'2020 GTCMHIC Metal Level Plans'!$C$39,IF($W43="ACA-B",'2020 GTCMHIC Metal Level Plans'!$C$44,IF($W43="MS-1",'2020 Mx Supp Plans'!$D$26,IF($W43="MS-2",'2020 Mx Supp Plans'!$F$26,IF($W43="MS-3",'2020 Mx Supp Plans'!$H$26,IF($W43="MS-4",'2020 Mx Supp Plans'!$J$26,IF($W43="MS-5",'2020 Mx Supp Plans'!$L$26," ")))))))))))))))))))</f>
        <v>796.87</v>
      </c>
      <c r="Y43" s="48">
        <f>IF($P43="2T1",'2020 GTCMHIC 2-Tier Rx Plans'!$C$30,IF($P43="2T2",'2020 GTCMHIC 2-Tier Rx Plans'!$D$30,IF($P43="2T3",'2020 GTCMHIC 2-Tier Rx Plans'!$E$30,IF($P43="3T3",'2020 GTCMHIC 3-Tier Rx Plans'!$C$30,IF($P43="3T5a",'2020 GTCMHIC 3-Tier Rx Plans'!$D$30,IF($P43="3T6",'2020 GTCMHIC 3-Tier Rx Plans'!$E$30,IF($P43="3T7",'2020 GTCMHIC 3-Tier Rx Plans'!$F$30,IF($P43="3T9",'2020 GTCMHIC 3-Tier Rx Plans'!$G$30,IF($P43="3T10",'2020 GTCMHIC 3-Tier Rx Plans'!$H$30,IF($P43="3T11",'2020 GTCMHIC 3-Tier Rx Plans'!$I$30,IF($P43="3T13",'2020 GTCMHIC 3-Tier Rx Plans'!$J$30,IF($W43="ACA-P",'2020 GTCMHIC Metal Level Plans'!$C$30,IF($W43="ACA-G",'2020 GTCMHIC Metal Level Plans'!$C$35,IF($W43="ACA-S",'2020 GTCMHIC Metal Level Plans'!$C$40,IF($W43="ACA-B",'2020 GTCMHIC Metal Level Plans'!$C$45,IF($W43="MS-1",'2020 Mx Supp Plans'!$D$27,IF($W43="MS-2",'2020 Mx Supp Plans'!$F$27,IF($W43="MS-3",'2020 Mx Supp Plans'!$H$27,IF($W43="MS-4",'2020 Mx Supp Plans'!$J$27,IF($W43="MS-5",'2020 Mx Supp Plans'!$L$27,IF($W43="MS-6",'2020 Mx Supp Plans'!$N$27,0)))))))))))))))))))))*1.125</f>
        <v>314.18999999999994</v>
      </c>
      <c r="Z43" s="48">
        <f>IF($W43="ACA-P",'2020 GTCMHIC Metal Level Plans'!$D$25,IF($W43="ACA-G",'2020 GTCMHIC Metal Level Plans'!$F$25,IF($W43="ACA-S",'2020 GTCMHIC Metal Level Plans'!$H$25,IF($W43="ACA-B",'2020 GTCMHIC Metal Level Plans'!$J$25,'Premium Rate Summary - Cities'!X43+Y43))))</f>
        <v>1111.06</v>
      </c>
      <c r="AA43" s="48">
        <f>IF($W43="MM1",'2020 GTCMHIC Indemnity Plans'!$D$26,IF($W43="MM2",'2020 GTCMHIC Indemnity Plans'!$F$26,IF($W43="MM3",'2020 GTCMHIC Indemnity Plans'!$H$26,IF($W43="MM5",'2020 GTCMHIC Indemnity Plans'!$J$26,IF($W43="MM6",'2020 GTCMHIC Comprehensive Plan'!$D$26,IF($W43="MM7",'2020 GTCMHIC Indemnity Plans'!$L$26,IF($W43="PPO1",'2020 GTMHIC PPO Plans'!$D$26,IF($W43="PPO2",'2020 GTMHIC PPO Plans'!$F$26,IF($W43="PPO3",'2020 GTMHIC PPO Plans'!$H$26,IF($W43="PPOT",'2020 GTMHIC PPO Plans'!$J$26,IF($W43="ACA-P",'2020 GTCMHIC Metal Level Plans'!$D$29,IF($W43="ACA-G",'2020 GTCMHIC Metal Level Plans'!$D$34,IF($W43="ACA-S",'2020 GTCMHIC Metal Level Plans'!$D$39,IF($W43="ACA-B",'2020 GTCMHIC Metal Level Plans'!$D$44,IF($W43="MS-1","n/a",IF($W43="MS-2","n/a",IF($W43="MS-3","n/a",IF($W43="MS-4","n/a",IF($W43="MS-5","n/a"," ")))))))))))))))))))</f>
        <v>1727.17</v>
      </c>
      <c r="AB43" s="48">
        <f>IF($P43="2T1",'2020 GTCMHIC 2-Tier Rx Plans'!$C$31,IF($P43="2T2",'2020 GTCMHIC 2-Tier Rx Plans'!$D$31,IF($P43="2T3",'2020 GTCMHIC 2-Tier Rx Plans'!$E$31,IF($P43="3T3",'2020 GTCMHIC 3-Tier Rx Plans'!$C$31,IF($P43="3T5a",'2020 GTCMHIC 3-Tier Rx Plans'!$D$31,IF($P43="3T6",'2020 GTCMHIC 3-Tier Rx Plans'!$E$31,IF($P43="3T7",'2020 GTCMHIC 3-Tier Rx Plans'!$F$31,IF($P43="3T9",'2020 GTCMHIC 3-Tier Rx Plans'!$G$31,IF($P43="3T10",'2020 GTCMHIC 3-Tier Rx Plans'!$H$31,IF($P43="3T11",'2020 GTCMHIC 3-Tier Rx Plans'!$I$31,IF($P43="3T13",'2020 GTCMHIC 3-Tier Rx Plans'!$J$31,IF($W43="ACA-P",'2020 GTCMHIC Metal Level Plans'!$C$31,IF($W43="ACA-G",'2020 GTCMHIC Metal Level Plans'!$C$31,IF($W43="ACA-S",'2020 GTCMHIC Metal Level Plans'!$C$31,IF($W43="ACA-B",'2020 GTCMHIC Metal Level Plans'!$C$31,IF($W43="MS-1","n/a",IF($W43="MS-2","n/a",IF($W43="MS-3","n/a",IF($W43="MS-4","n/a",IF($W43="MS-5","n/a",IF($W43="MS-6",'2020 Mx Supp Plans'!$N$27,0)))))))))))))))))))))*1.125</f>
        <v>680.02875000000006</v>
      </c>
      <c r="AC43" s="48">
        <f>IF($W43="ACA-P",'2020 GTCMHIC Metal Level Plans'!$D$26,IF($W43="ACA-G",'2020 GTCMHIC Metal Level Plans'!$F$26,IF($W43="ACA-S",'2020 GTCMHIC Metal Level Plans'!$H$26,IF($W43="ACA-B",'2020 GTCMHIC Metal Level Plans'!$J$26,'Premium Rate Summary - Cities'!AA43+AB43))))</f>
        <v>2407.19875</v>
      </c>
    </row>
  </sheetData>
  <mergeCells count="54">
    <mergeCell ref="Q36:V36"/>
    <mergeCell ref="W36:W38"/>
    <mergeCell ref="X36:AC36"/>
    <mergeCell ref="J37:L37"/>
    <mergeCell ref="M37:O37"/>
    <mergeCell ref="Q37:Q38"/>
    <mergeCell ref="R37:R38"/>
    <mergeCell ref="S37:T37"/>
    <mergeCell ref="U37:V37"/>
    <mergeCell ref="X37:Z37"/>
    <mergeCell ref="AA37:AC37"/>
    <mergeCell ref="G36:G38"/>
    <mergeCell ref="H36:H38"/>
    <mergeCell ref="I36:I38"/>
    <mergeCell ref="J36:O36"/>
    <mergeCell ref="P36:P38"/>
    <mergeCell ref="B39:B43"/>
    <mergeCell ref="E39:E43"/>
    <mergeCell ref="F39:F43"/>
    <mergeCell ref="A36:A38"/>
    <mergeCell ref="B36:B38"/>
    <mergeCell ref="C36:D38"/>
    <mergeCell ref="E36:E38"/>
    <mergeCell ref="F36:F38"/>
    <mergeCell ref="A3:A5"/>
    <mergeCell ref="B3:B5"/>
    <mergeCell ref="I3:I5"/>
    <mergeCell ref="E3:E5"/>
    <mergeCell ref="J3:O3"/>
    <mergeCell ref="C3:D5"/>
    <mergeCell ref="F3:F5"/>
    <mergeCell ref="G3:G5"/>
    <mergeCell ref="H3:H5"/>
    <mergeCell ref="P3:P5"/>
    <mergeCell ref="Q3:V3"/>
    <mergeCell ref="X3:AC3"/>
    <mergeCell ref="J4:L4"/>
    <mergeCell ref="M4:O4"/>
    <mergeCell ref="Q4:Q5"/>
    <mergeCell ref="R4:R5"/>
    <mergeCell ref="S4:T4"/>
    <mergeCell ref="U4:V4"/>
    <mergeCell ref="X4:Z4"/>
    <mergeCell ref="AA4:AC4"/>
    <mergeCell ref="W3:W5"/>
    <mergeCell ref="G6:G8"/>
    <mergeCell ref="A9:A33"/>
    <mergeCell ref="B9:B33"/>
    <mergeCell ref="E9:E33"/>
    <mergeCell ref="F9:F33"/>
    <mergeCell ref="A6:A8"/>
    <mergeCell ref="B6:B8"/>
    <mergeCell ref="F6:F8"/>
    <mergeCell ref="E6:E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E797-87E1-4D13-9A78-402E61CD74C3}">
  <dimension ref="A1:AD39"/>
  <sheetViews>
    <sheetView topLeftCell="J1" workbookViewId="0">
      <selection activeCell="X4" sqref="X4:Z4"/>
    </sheetView>
  </sheetViews>
  <sheetFormatPr defaultRowHeight="12.75" x14ac:dyDescent="0.2"/>
  <cols>
    <col min="1" max="1" width="25.7109375" style="1" customWidth="1"/>
    <col min="2" max="2" width="6.7109375" style="1" customWidth="1"/>
    <col min="3" max="3" width="32.7109375" style="1" customWidth="1"/>
    <col min="4" max="4" width="15.7109375" style="1" customWidth="1"/>
    <col min="5" max="5" width="15.7109375" style="14" customWidth="1"/>
    <col min="6" max="9" width="15.7109375" style="1" customWidth="1"/>
    <col min="10" max="15" width="10.7109375" style="1" customWidth="1"/>
    <col min="16" max="16" width="10.7109375" style="2" customWidth="1"/>
    <col min="17" max="17" width="14.7109375" style="1" customWidth="1"/>
    <col min="18" max="29" width="10.7109375" style="1" customWidth="1"/>
    <col min="30" max="30" width="9.42578125" style="1" customWidth="1"/>
    <col min="31" max="255" width="9.140625" style="1"/>
    <col min="256" max="256" width="10.7109375" style="1" bestFit="1" customWidth="1"/>
    <col min="257" max="257" width="25.28515625" style="1" customWidth="1"/>
    <col min="258" max="258" width="15" style="1" bestFit="1" customWidth="1"/>
    <col min="259" max="260" width="13.42578125" style="1" bestFit="1" customWidth="1"/>
    <col min="261" max="511" width="9.140625" style="1"/>
    <col min="512" max="512" width="10.7109375" style="1" bestFit="1" customWidth="1"/>
    <col min="513" max="513" width="25.28515625" style="1" customWidth="1"/>
    <col min="514" max="514" width="15" style="1" bestFit="1" customWidth="1"/>
    <col min="515" max="516" width="13.42578125" style="1" bestFit="1" customWidth="1"/>
    <col min="517" max="767" width="9.140625" style="1"/>
    <col min="768" max="768" width="10.7109375" style="1" bestFit="1" customWidth="1"/>
    <col min="769" max="769" width="25.28515625" style="1" customWidth="1"/>
    <col min="770" max="770" width="15" style="1" bestFit="1" customWidth="1"/>
    <col min="771" max="772" width="13.42578125" style="1" bestFit="1" customWidth="1"/>
    <col min="773" max="1023" width="9.140625" style="1"/>
    <col min="1024" max="1024" width="10.7109375" style="1" bestFit="1" customWidth="1"/>
    <col min="1025" max="1025" width="25.28515625" style="1" customWidth="1"/>
    <col min="1026" max="1026" width="15" style="1" bestFit="1" customWidth="1"/>
    <col min="1027" max="1028" width="13.42578125" style="1" bestFit="1" customWidth="1"/>
    <col min="1029" max="1279" width="9.140625" style="1"/>
    <col min="1280" max="1280" width="10.7109375" style="1" bestFit="1" customWidth="1"/>
    <col min="1281" max="1281" width="25.28515625" style="1" customWidth="1"/>
    <col min="1282" max="1282" width="15" style="1" bestFit="1" customWidth="1"/>
    <col min="1283" max="1284" width="13.42578125" style="1" bestFit="1" customWidth="1"/>
    <col min="1285" max="1535" width="9.140625" style="1"/>
    <col min="1536" max="1536" width="10.7109375" style="1" bestFit="1" customWidth="1"/>
    <col min="1537" max="1537" width="25.28515625" style="1" customWidth="1"/>
    <col min="1538" max="1538" width="15" style="1" bestFit="1" customWidth="1"/>
    <col min="1539" max="1540" width="13.42578125" style="1" bestFit="1" customWidth="1"/>
    <col min="1541" max="1791" width="9.140625" style="1"/>
    <col min="1792" max="1792" width="10.7109375" style="1" bestFit="1" customWidth="1"/>
    <col min="1793" max="1793" width="25.28515625" style="1" customWidth="1"/>
    <col min="1794" max="1794" width="15" style="1" bestFit="1" customWidth="1"/>
    <col min="1795" max="1796" width="13.42578125" style="1" bestFit="1" customWidth="1"/>
    <col min="1797" max="2047" width="9.140625" style="1"/>
    <col min="2048" max="2048" width="10.7109375" style="1" bestFit="1" customWidth="1"/>
    <col min="2049" max="2049" width="25.28515625" style="1" customWidth="1"/>
    <col min="2050" max="2050" width="15" style="1" bestFit="1" customWidth="1"/>
    <col min="2051" max="2052" width="13.42578125" style="1" bestFit="1" customWidth="1"/>
    <col min="2053" max="2303" width="9.140625" style="1"/>
    <col min="2304" max="2304" width="10.7109375" style="1" bestFit="1" customWidth="1"/>
    <col min="2305" max="2305" width="25.28515625" style="1" customWidth="1"/>
    <col min="2306" max="2306" width="15" style="1" bestFit="1" customWidth="1"/>
    <col min="2307" max="2308" width="13.42578125" style="1" bestFit="1" customWidth="1"/>
    <col min="2309" max="2559" width="9.140625" style="1"/>
    <col min="2560" max="2560" width="10.7109375" style="1" bestFit="1" customWidth="1"/>
    <col min="2561" max="2561" width="25.28515625" style="1" customWidth="1"/>
    <col min="2562" max="2562" width="15" style="1" bestFit="1" customWidth="1"/>
    <col min="2563" max="2564" width="13.42578125" style="1" bestFit="1" customWidth="1"/>
    <col min="2565" max="2815" width="9.140625" style="1"/>
    <col min="2816" max="2816" width="10.7109375" style="1" bestFit="1" customWidth="1"/>
    <col min="2817" max="2817" width="25.28515625" style="1" customWidth="1"/>
    <col min="2818" max="2818" width="15" style="1" bestFit="1" customWidth="1"/>
    <col min="2819" max="2820" width="13.42578125" style="1" bestFit="1" customWidth="1"/>
    <col min="2821" max="3071" width="9.140625" style="1"/>
    <col min="3072" max="3072" width="10.7109375" style="1" bestFit="1" customWidth="1"/>
    <col min="3073" max="3073" width="25.28515625" style="1" customWidth="1"/>
    <col min="3074" max="3074" width="15" style="1" bestFit="1" customWidth="1"/>
    <col min="3075" max="3076" width="13.42578125" style="1" bestFit="1" customWidth="1"/>
    <col min="3077" max="3327" width="9.140625" style="1"/>
    <col min="3328" max="3328" width="10.7109375" style="1" bestFit="1" customWidth="1"/>
    <col min="3329" max="3329" width="25.28515625" style="1" customWidth="1"/>
    <col min="3330" max="3330" width="15" style="1" bestFit="1" customWidth="1"/>
    <col min="3331" max="3332" width="13.42578125" style="1" bestFit="1" customWidth="1"/>
    <col min="3333" max="3583" width="9.140625" style="1"/>
    <col min="3584" max="3584" width="10.7109375" style="1" bestFit="1" customWidth="1"/>
    <col min="3585" max="3585" width="25.28515625" style="1" customWidth="1"/>
    <col min="3586" max="3586" width="15" style="1" bestFit="1" customWidth="1"/>
    <col min="3587" max="3588" width="13.42578125" style="1" bestFit="1" customWidth="1"/>
    <col min="3589" max="3839" width="9.140625" style="1"/>
    <col min="3840" max="3840" width="10.7109375" style="1" bestFit="1" customWidth="1"/>
    <col min="3841" max="3841" width="25.28515625" style="1" customWidth="1"/>
    <col min="3842" max="3842" width="15" style="1" bestFit="1" customWidth="1"/>
    <col min="3843" max="3844" width="13.42578125" style="1" bestFit="1" customWidth="1"/>
    <col min="3845" max="4095" width="9.140625" style="1"/>
    <col min="4096" max="4096" width="10.7109375" style="1" bestFit="1" customWidth="1"/>
    <col min="4097" max="4097" width="25.28515625" style="1" customWidth="1"/>
    <col min="4098" max="4098" width="15" style="1" bestFit="1" customWidth="1"/>
    <col min="4099" max="4100" width="13.42578125" style="1" bestFit="1" customWidth="1"/>
    <col min="4101" max="4351" width="9.140625" style="1"/>
    <col min="4352" max="4352" width="10.7109375" style="1" bestFit="1" customWidth="1"/>
    <col min="4353" max="4353" width="25.28515625" style="1" customWidth="1"/>
    <col min="4354" max="4354" width="15" style="1" bestFit="1" customWidth="1"/>
    <col min="4355" max="4356" width="13.42578125" style="1" bestFit="1" customWidth="1"/>
    <col min="4357" max="4607" width="9.140625" style="1"/>
    <col min="4608" max="4608" width="10.7109375" style="1" bestFit="1" customWidth="1"/>
    <col min="4609" max="4609" width="25.28515625" style="1" customWidth="1"/>
    <col min="4610" max="4610" width="15" style="1" bestFit="1" customWidth="1"/>
    <col min="4611" max="4612" width="13.42578125" style="1" bestFit="1" customWidth="1"/>
    <col min="4613" max="4863" width="9.140625" style="1"/>
    <col min="4864" max="4864" width="10.7109375" style="1" bestFit="1" customWidth="1"/>
    <col min="4865" max="4865" width="25.28515625" style="1" customWidth="1"/>
    <col min="4866" max="4866" width="15" style="1" bestFit="1" customWidth="1"/>
    <col min="4867" max="4868" width="13.42578125" style="1" bestFit="1" customWidth="1"/>
    <col min="4869" max="5119" width="9.140625" style="1"/>
    <col min="5120" max="5120" width="10.7109375" style="1" bestFit="1" customWidth="1"/>
    <col min="5121" max="5121" width="25.28515625" style="1" customWidth="1"/>
    <col min="5122" max="5122" width="15" style="1" bestFit="1" customWidth="1"/>
    <col min="5123" max="5124" width="13.42578125" style="1" bestFit="1" customWidth="1"/>
    <col min="5125" max="5375" width="9.140625" style="1"/>
    <col min="5376" max="5376" width="10.7109375" style="1" bestFit="1" customWidth="1"/>
    <col min="5377" max="5377" width="25.28515625" style="1" customWidth="1"/>
    <col min="5378" max="5378" width="15" style="1" bestFit="1" customWidth="1"/>
    <col min="5379" max="5380" width="13.42578125" style="1" bestFit="1" customWidth="1"/>
    <col min="5381" max="5631" width="9.140625" style="1"/>
    <col min="5632" max="5632" width="10.7109375" style="1" bestFit="1" customWidth="1"/>
    <col min="5633" max="5633" width="25.28515625" style="1" customWidth="1"/>
    <col min="5634" max="5634" width="15" style="1" bestFit="1" customWidth="1"/>
    <col min="5635" max="5636" width="13.42578125" style="1" bestFit="1" customWidth="1"/>
    <col min="5637" max="5887" width="9.140625" style="1"/>
    <col min="5888" max="5888" width="10.7109375" style="1" bestFit="1" customWidth="1"/>
    <col min="5889" max="5889" width="25.28515625" style="1" customWidth="1"/>
    <col min="5890" max="5890" width="15" style="1" bestFit="1" customWidth="1"/>
    <col min="5891" max="5892" width="13.42578125" style="1" bestFit="1" customWidth="1"/>
    <col min="5893" max="6143" width="9.140625" style="1"/>
    <col min="6144" max="6144" width="10.7109375" style="1" bestFit="1" customWidth="1"/>
    <col min="6145" max="6145" width="25.28515625" style="1" customWidth="1"/>
    <col min="6146" max="6146" width="15" style="1" bestFit="1" customWidth="1"/>
    <col min="6147" max="6148" width="13.42578125" style="1" bestFit="1" customWidth="1"/>
    <col min="6149" max="6399" width="9.140625" style="1"/>
    <col min="6400" max="6400" width="10.7109375" style="1" bestFit="1" customWidth="1"/>
    <col min="6401" max="6401" width="25.28515625" style="1" customWidth="1"/>
    <col min="6402" max="6402" width="15" style="1" bestFit="1" customWidth="1"/>
    <col min="6403" max="6404" width="13.42578125" style="1" bestFit="1" customWidth="1"/>
    <col min="6405" max="6655" width="9.140625" style="1"/>
    <col min="6656" max="6656" width="10.7109375" style="1" bestFit="1" customWidth="1"/>
    <col min="6657" max="6657" width="25.28515625" style="1" customWidth="1"/>
    <col min="6658" max="6658" width="15" style="1" bestFit="1" customWidth="1"/>
    <col min="6659" max="6660" width="13.42578125" style="1" bestFit="1" customWidth="1"/>
    <col min="6661" max="6911" width="9.140625" style="1"/>
    <col min="6912" max="6912" width="10.7109375" style="1" bestFit="1" customWidth="1"/>
    <col min="6913" max="6913" width="25.28515625" style="1" customWidth="1"/>
    <col min="6914" max="6914" width="15" style="1" bestFit="1" customWidth="1"/>
    <col min="6915" max="6916" width="13.42578125" style="1" bestFit="1" customWidth="1"/>
    <col min="6917" max="7167" width="9.140625" style="1"/>
    <col min="7168" max="7168" width="10.7109375" style="1" bestFit="1" customWidth="1"/>
    <col min="7169" max="7169" width="25.28515625" style="1" customWidth="1"/>
    <col min="7170" max="7170" width="15" style="1" bestFit="1" customWidth="1"/>
    <col min="7171" max="7172" width="13.42578125" style="1" bestFit="1" customWidth="1"/>
    <col min="7173" max="7423" width="9.140625" style="1"/>
    <col min="7424" max="7424" width="10.7109375" style="1" bestFit="1" customWidth="1"/>
    <col min="7425" max="7425" width="25.28515625" style="1" customWidth="1"/>
    <col min="7426" max="7426" width="15" style="1" bestFit="1" customWidth="1"/>
    <col min="7427" max="7428" width="13.42578125" style="1" bestFit="1" customWidth="1"/>
    <col min="7429" max="7679" width="9.140625" style="1"/>
    <col min="7680" max="7680" width="10.7109375" style="1" bestFit="1" customWidth="1"/>
    <col min="7681" max="7681" width="25.28515625" style="1" customWidth="1"/>
    <col min="7682" max="7682" width="15" style="1" bestFit="1" customWidth="1"/>
    <col min="7683" max="7684" width="13.42578125" style="1" bestFit="1" customWidth="1"/>
    <col min="7685" max="7935" width="9.140625" style="1"/>
    <col min="7936" max="7936" width="10.7109375" style="1" bestFit="1" customWidth="1"/>
    <col min="7937" max="7937" width="25.28515625" style="1" customWidth="1"/>
    <col min="7938" max="7938" width="15" style="1" bestFit="1" customWidth="1"/>
    <col min="7939" max="7940" width="13.42578125" style="1" bestFit="1" customWidth="1"/>
    <col min="7941" max="8191" width="9.140625" style="1"/>
    <col min="8192" max="8192" width="10.7109375" style="1" bestFit="1" customWidth="1"/>
    <col min="8193" max="8193" width="25.28515625" style="1" customWidth="1"/>
    <col min="8194" max="8194" width="15" style="1" bestFit="1" customWidth="1"/>
    <col min="8195" max="8196" width="13.42578125" style="1" bestFit="1" customWidth="1"/>
    <col min="8197" max="8447" width="9.140625" style="1"/>
    <col min="8448" max="8448" width="10.7109375" style="1" bestFit="1" customWidth="1"/>
    <col min="8449" max="8449" width="25.28515625" style="1" customWidth="1"/>
    <col min="8450" max="8450" width="15" style="1" bestFit="1" customWidth="1"/>
    <col min="8451" max="8452" width="13.42578125" style="1" bestFit="1" customWidth="1"/>
    <col min="8453" max="8703" width="9.140625" style="1"/>
    <col min="8704" max="8704" width="10.7109375" style="1" bestFit="1" customWidth="1"/>
    <col min="8705" max="8705" width="25.28515625" style="1" customWidth="1"/>
    <col min="8706" max="8706" width="15" style="1" bestFit="1" customWidth="1"/>
    <col min="8707" max="8708" width="13.42578125" style="1" bestFit="1" customWidth="1"/>
    <col min="8709" max="8959" width="9.140625" style="1"/>
    <col min="8960" max="8960" width="10.7109375" style="1" bestFit="1" customWidth="1"/>
    <col min="8961" max="8961" width="25.28515625" style="1" customWidth="1"/>
    <col min="8962" max="8962" width="15" style="1" bestFit="1" customWidth="1"/>
    <col min="8963" max="8964" width="13.42578125" style="1" bestFit="1" customWidth="1"/>
    <col min="8965" max="9215" width="9.140625" style="1"/>
    <col min="9216" max="9216" width="10.7109375" style="1" bestFit="1" customWidth="1"/>
    <col min="9217" max="9217" width="25.28515625" style="1" customWidth="1"/>
    <col min="9218" max="9218" width="15" style="1" bestFit="1" customWidth="1"/>
    <col min="9219" max="9220" width="13.42578125" style="1" bestFit="1" customWidth="1"/>
    <col min="9221" max="9471" width="9.140625" style="1"/>
    <col min="9472" max="9472" width="10.7109375" style="1" bestFit="1" customWidth="1"/>
    <col min="9473" max="9473" width="25.28515625" style="1" customWidth="1"/>
    <col min="9474" max="9474" width="15" style="1" bestFit="1" customWidth="1"/>
    <col min="9475" max="9476" width="13.42578125" style="1" bestFit="1" customWidth="1"/>
    <col min="9477" max="9727" width="9.140625" style="1"/>
    <col min="9728" max="9728" width="10.7109375" style="1" bestFit="1" customWidth="1"/>
    <col min="9729" max="9729" width="25.28515625" style="1" customWidth="1"/>
    <col min="9730" max="9730" width="15" style="1" bestFit="1" customWidth="1"/>
    <col min="9731" max="9732" width="13.42578125" style="1" bestFit="1" customWidth="1"/>
    <col min="9733" max="9983" width="9.140625" style="1"/>
    <col min="9984" max="9984" width="10.7109375" style="1" bestFit="1" customWidth="1"/>
    <col min="9985" max="9985" width="25.28515625" style="1" customWidth="1"/>
    <col min="9986" max="9986" width="15" style="1" bestFit="1" customWidth="1"/>
    <col min="9987" max="9988" width="13.42578125" style="1" bestFit="1" customWidth="1"/>
    <col min="9989" max="10239" width="9.140625" style="1"/>
    <col min="10240" max="10240" width="10.7109375" style="1" bestFit="1" customWidth="1"/>
    <col min="10241" max="10241" width="25.28515625" style="1" customWidth="1"/>
    <col min="10242" max="10242" width="15" style="1" bestFit="1" customWidth="1"/>
    <col min="10243" max="10244" width="13.42578125" style="1" bestFit="1" customWidth="1"/>
    <col min="10245" max="10495" width="9.140625" style="1"/>
    <col min="10496" max="10496" width="10.7109375" style="1" bestFit="1" customWidth="1"/>
    <col min="10497" max="10497" width="25.28515625" style="1" customWidth="1"/>
    <col min="10498" max="10498" width="15" style="1" bestFit="1" customWidth="1"/>
    <col min="10499" max="10500" width="13.42578125" style="1" bestFit="1" customWidth="1"/>
    <col min="10501" max="10751" width="9.140625" style="1"/>
    <col min="10752" max="10752" width="10.7109375" style="1" bestFit="1" customWidth="1"/>
    <col min="10753" max="10753" width="25.28515625" style="1" customWidth="1"/>
    <col min="10754" max="10754" width="15" style="1" bestFit="1" customWidth="1"/>
    <col min="10755" max="10756" width="13.42578125" style="1" bestFit="1" customWidth="1"/>
    <col min="10757" max="11007" width="9.140625" style="1"/>
    <col min="11008" max="11008" width="10.7109375" style="1" bestFit="1" customWidth="1"/>
    <col min="11009" max="11009" width="25.28515625" style="1" customWidth="1"/>
    <col min="11010" max="11010" width="15" style="1" bestFit="1" customWidth="1"/>
    <col min="11011" max="11012" width="13.42578125" style="1" bestFit="1" customWidth="1"/>
    <col min="11013" max="11263" width="9.140625" style="1"/>
    <col min="11264" max="11264" width="10.7109375" style="1" bestFit="1" customWidth="1"/>
    <col min="11265" max="11265" width="25.28515625" style="1" customWidth="1"/>
    <col min="11266" max="11266" width="15" style="1" bestFit="1" customWidth="1"/>
    <col min="11267" max="11268" width="13.42578125" style="1" bestFit="1" customWidth="1"/>
    <col min="11269" max="11519" width="9.140625" style="1"/>
    <col min="11520" max="11520" width="10.7109375" style="1" bestFit="1" customWidth="1"/>
    <col min="11521" max="11521" width="25.28515625" style="1" customWidth="1"/>
    <col min="11522" max="11522" width="15" style="1" bestFit="1" customWidth="1"/>
    <col min="11523" max="11524" width="13.42578125" style="1" bestFit="1" customWidth="1"/>
    <col min="11525" max="11775" width="9.140625" style="1"/>
    <col min="11776" max="11776" width="10.7109375" style="1" bestFit="1" customWidth="1"/>
    <col min="11777" max="11777" width="25.28515625" style="1" customWidth="1"/>
    <col min="11778" max="11778" width="15" style="1" bestFit="1" customWidth="1"/>
    <col min="11779" max="11780" width="13.42578125" style="1" bestFit="1" customWidth="1"/>
    <col min="11781" max="12031" width="9.140625" style="1"/>
    <col min="12032" max="12032" width="10.7109375" style="1" bestFit="1" customWidth="1"/>
    <col min="12033" max="12033" width="25.28515625" style="1" customWidth="1"/>
    <col min="12034" max="12034" width="15" style="1" bestFit="1" customWidth="1"/>
    <col min="12035" max="12036" width="13.42578125" style="1" bestFit="1" customWidth="1"/>
    <col min="12037" max="12287" width="9.140625" style="1"/>
    <col min="12288" max="12288" width="10.7109375" style="1" bestFit="1" customWidth="1"/>
    <col min="12289" max="12289" width="25.28515625" style="1" customWidth="1"/>
    <col min="12290" max="12290" width="15" style="1" bestFit="1" customWidth="1"/>
    <col min="12291" max="12292" width="13.42578125" style="1" bestFit="1" customWidth="1"/>
    <col min="12293" max="12543" width="9.140625" style="1"/>
    <col min="12544" max="12544" width="10.7109375" style="1" bestFit="1" customWidth="1"/>
    <col min="12545" max="12545" width="25.28515625" style="1" customWidth="1"/>
    <col min="12546" max="12546" width="15" style="1" bestFit="1" customWidth="1"/>
    <col min="12547" max="12548" width="13.42578125" style="1" bestFit="1" customWidth="1"/>
    <col min="12549" max="12799" width="9.140625" style="1"/>
    <col min="12800" max="12800" width="10.7109375" style="1" bestFit="1" customWidth="1"/>
    <col min="12801" max="12801" width="25.28515625" style="1" customWidth="1"/>
    <col min="12802" max="12802" width="15" style="1" bestFit="1" customWidth="1"/>
    <col min="12803" max="12804" width="13.42578125" style="1" bestFit="1" customWidth="1"/>
    <col min="12805" max="13055" width="9.140625" style="1"/>
    <col min="13056" max="13056" width="10.7109375" style="1" bestFit="1" customWidth="1"/>
    <col min="13057" max="13057" width="25.28515625" style="1" customWidth="1"/>
    <col min="13058" max="13058" width="15" style="1" bestFit="1" customWidth="1"/>
    <col min="13059" max="13060" width="13.42578125" style="1" bestFit="1" customWidth="1"/>
    <col min="13061" max="13311" width="9.140625" style="1"/>
    <col min="13312" max="13312" width="10.7109375" style="1" bestFit="1" customWidth="1"/>
    <col min="13313" max="13313" width="25.28515625" style="1" customWidth="1"/>
    <col min="13314" max="13314" width="15" style="1" bestFit="1" customWidth="1"/>
    <col min="13315" max="13316" width="13.42578125" style="1" bestFit="1" customWidth="1"/>
    <col min="13317" max="13567" width="9.140625" style="1"/>
    <col min="13568" max="13568" width="10.7109375" style="1" bestFit="1" customWidth="1"/>
    <col min="13569" max="13569" width="25.28515625" style="1" customWidth="1"/>
    <col min="13570" max="13570" width="15" style="1" bestFit="1" customWidth="1"/>
    <col min="13571" max="13572" width="13.42578125" style="1" bestFit="1" customWidth="1"/>
    <col min="13573" max="13823" width="9.140625" style="1"/>
    <col min="13824" max="13824" width="10.7109375" style="1" bestFit="1" customWidth="1"/>
    <col min="13825" max="13825" width="25.28515625" style="1" customWidth="1"/>
    <col min="13826" max="13826" width="15" style="1" bestFit="1" customWidth="1"/>
    <col min="13827" max="13828" width="13.42578125" style="1" bestFit="1" customWidth="1"/>
    <col min="13829" max="14079" width="9.140625" style="1"/>
    <col min="14080" max="14080" width="10.7109375" style="1" bestFit="1" customWidth="1"/>
    <col min="14081" max="14081" width="25.28515625" style="1" customWidth="1"/>
    <col min="14082" max="14082" width="15" style="1" bestFit="1" customWidth="1"/>
    <col min="14083" max="14084" width="13.42578125" style="1" bestFit="1" customWidth="1"/>
    <col min="14085" max="14335" width="9.140625" style="1"/>
    <col min="14336" max="14336" width="10.7109375" style="1" bestFit="1" customWidth="1"/>
    <col min="14337" max="14337" width="25.28515625" style="1" customWidth="1"/>
    <col min="14338" max="14338" width="15" style="1" bestFit="1" customWidth="1"/>
    <col min="14339" max="14340" width="13.42578125" style="1" bestFit="1" customWidth="1"/>
    <col min="14341" max="14591" width="9.140625" style="1"/>
    <col min="14592" max="14592" width="10.7109375" style="1" bestFit="1" customWidth="1"/>
    <col min="14593" max="14593" width="25.28515625" style="1" customWidth="1"/>
    <col min="14594" max="14594" width="15" style="1" bestFit="1" customWidth="1"/>
    <col min="14595" max="14596" width="13.42578125" style="1" bestFit="1" customWidth="1"/>
    <col min="14597" max="14847" width="9.140625" style="1"/>
    <col min="14848" max="14848" width="10.7109375" style="1" bestFit="1" customWidth="1"/>
    <col min="14849" max="14849" width="25.28515625" style="1" customWidth="1"/>
    <col min="14850" max="14850" width="15" style="1" bestFit="1" customWidth="1"/>
    <col min="14851" max="14852" width="13.42578125" style="1" bestFit="1" customWidth="1"/>
    <col min="14853" max="15103" width="9.140625" style="1"/>
    <col min="15104" max="15104" width="10.7109375" style="1" bestFit="1" customWidth="1"/>
    <col min="15105" max="15105" width="25.28515625" style="1" customWidth="1"/>
    <col min="15106" max="15106" width="15" style="1" bestFit="1" customWidth="1"/>
    <col min="15107" max="15108" width="13.42578125" style="1" bestFit="1" customWidth="1"/>
    <col min="15109" max="15359" width="9.140625" style="1"/>
    <col min="15360" max="15360" width="10.7109375" style="1" bestFit="1" customWidth="1"/>
    <col min="15361" max="15361" width="25.28515625" style="1" customWidth="1"/>
    <col min="15362" max="15362" width="15" style="1" bestFit="1" customWidth="1"/>
    <col min="15363" max="15364" width="13.42578125" style="1" bestFit="1" customWidth="1"/>
    <col min="15365" max="15615" width="9.140625" style="1"/>
    <col min="15616" max="15616" width="10.7109375" style="1" bestFit="1" customWidth="1"/>
    <col min="15617" max="15617" width="25.28515625" style="1" customWidth="1"/>
    <col min="15618" max="15618" width="15" style="1" bestFit="1" customWidth="1"/>
    <col min="15619" max="15620" width="13.42578125" style="1" bestFit="1" customWidth="1"/>
    <col min="15621" max="15871" width="9.140625" style="1"/>
    <col min="15872" max="15872" width="10.7109375" style="1" bestFit="1" customWidth="1"/>
    <col min="15873" max="15873" width="25.28515625" style="1" customWidth="1"/>
    <col min="15874" max="15874" width="15" style="1" bestFit="1" customWidth="1"/>
    <col min="15875" max="15876" width="13.42578125" style="1" bestFit="1" customWidth="1"/>
    <col min="15877" max="16127" width="9.140625" style="1"/>
    <col min="16128" max="16128" width="10.7109375" style="1" bestFit="1" customWidth="1"/>
    <col min="16129" max="16129" width="25.28515625" style="1" customWidth="1"/>
    <col min="16130" max="16130" width="15" style="1" bestFit="1" customWidth="1"/>
    <col min="16131" max="16132" width="13.42578125" style="1" bestFit="1" customWidth="1"/>
    <col min="16133" max="16384" width="9.140625" style="1"/>
  </cols>
  <sheetData>
    <row r="1" spans="1:30" s="5" customFormat="1" ht="15.95" customHeight="1" x14ac:dyDescent="0.2">
      <c r="A1" s="11" t="s">
        <v>0</v>
      </c>
      <c r="B1" s="11"/>
      <c r="C1" s="11"/>
      <c r="E1" s="7"/>
      <c r="P1" s="7"/>
    </row>
    <row r="2" spans="1:30" s="5" customFormat="1" ht="15.95" customHeight="1" x14ac:dyDescent="0.2">
      <c r="A2" s="5" t="s">
        <v>446</v>
      </c>
      <c r="E2" s="7"/>
      <c r="P2" s="7"/>
    </row>
    <row r="3" spans="1:30" s="6" customFormat="1" ht="15.95" customHeight="1" x14ac:dyDescent="0.2">
      <c r="A3" s="287" t="s">
        <v>68</v>
      </c>
      <c r="B3" s="285" t="s">
        <v>261</v>
      </c>
      <c r="C3" s="289" t="s">
        <v>79</v>
      </c>
      <c r="D3" s="290"/>
      <c r="E3" s="285" t="s">
        <v>69</v>
      </c>
      <c r="F3" s="285" t="s">
        <v>67</v>
      </c>
      <c r="G3" s="278" t="s">
        <v>408</v>
      </c>
      <c r="H3" s="285" t="s">
        <v>409</v>
      </c>
      <c r="I3" s="285" t="s">
        <v>105</v>
      </c>
      <c r="J3" s="282" t="s">
        <v>26</v>
      </c>
      <c r="K3" s="283"/>
      <c r="L3" s="283"/>
      <c r="M3" s="283"/>
      <c r="N3" s="283"/>
      <c r="O3" s="284"/>
      <c r="P3" s="278" t="s">
        <v>51</v>
      </c>
      <c r="Q3" s="281" t="s">
        <v>9</v>
      </c>
      <c r="R3" s="281"/>
      <c r="S3" s="281"/>
      <c r="T3" s="281"/>
      <c r="U3" s="281"/>
      <c r="V3" s="281"/>
      <c r="W3" s="278" t="s">
        <v>52</v>
      </c>
      <c r="X3" s="281" t="s">
        <v>445</v>
      </c>
      <c r="Y3" s="281"/>
      <c r="Z3" s="281"/>
      <c r="AA3" s="281"/>
      <c r="AB3" s="281"/>
      <c r="AC3" s="281"/>
    </row>
    <row r="4" spans="1:30" s="6" customFormat="1" ht="15.95" customHeight="1" x14ac:dyDescent="0.2">
      <c r="A4" s="287"/>
      <c r="B4" s="288"/>
      <c r="C4" s="291"/>
      <c r="D4" s="292"/>
      <c r="E4" s="288"/>
      <c r="F4" s="288"/>
      <c r="G4" s="279"/>
      <c r="H4" s="288"/>
      <c r="I4" s="288"/>
      <c r="J4" s="282" t="s">
        <v>27</v>
      </c>
      <c r="K4" s="283"/>
      <c r="L4" s="284"/>
      <c r="M4" s="282" t="s">
        <v>28</v>
      </c>
      <c r="N4" s="283"/>
      <c r="O4" s="284"/>
      <c r="P4" s="279"/>
      <c r="Q4" s="285" t="s">
        <v>46</v>
      </c>
      <c r="R4" s="285" t="s">
        <v>48</v>
      </c>
      <c r="S4" s="281" t="s">
        <v>49</v>
      </c>
      <c r="T4" s="281"/>
      <c r="U4" s="281" t="s">
        <v>50</v>
      </c>
      <c r="V4" s="281"/>
      <c r="W4" s="279"/>
      <c r="X4" s="281" t="s">
        <v>1</v>
      </c>
      <c r="Y4" s="281"/>
      <c r="Z4" s="281"/>
      <c r="AA4" s="281" t="s">
        <v>2</v>
      </c>
      <c r="AB4" s="281"/>
      <c r="AC4" s="281"/>
    </row>
    <row r="5" spans="1:30" s="7" customFormat="1" ht="15.95" customHeight="1" x14ac:dyDescent="0.2">
      <c r="A5" s="287"/>
      <c r="B5" s="286"/>
      <c r="C5" s="293"/>
      <c r="D5" s="294"/>
      <c r="E5" s="286"/>
      <c r="F5" s="286"/>
      <c r="G5" s="280"/>
      <c r="H5" s="286"/>
      <c r="I5" s="286"/>
      <c r="J5" s="10" t="s">
        <v>5</v>
      </c>
      <c r="K5" s="10" t="s">
        <v>6</v>
      </c>
      <c r="L5" s="141" t="s">
        <v>7</v>
      </c>
      <c r="M5" s="10" t="s">
        <v>5</v>
      </c>
      <c r="N5" s="10" t="s">
        <v>6</v>
      </c>
      <c r="O5" s="141" t="s">
        <v>7</v>
      </c>
      <c r="P5" s="280"/>
      <c r="Q5" s="286"/>
      <c r="R5" s="286"/>
      <c r="S5" s="141" t="s">
        <v>1</v>
      </c>
      <c r="T5" s="141" t="s">
        <v>2</v>
      </c>
      <c r="U5" s="141" t="s">
        <v>1</v>
      </c>
      <c r="V5" s="141" t="s">
        <v>2</v>
      </c>
      <c r="W5" s="280"/>
      <c r="X5" s="15" t="s">
        <v>24</v>
      </c>
      <c r="Y5" s="15" t="s">
        <v>25</v>
      </c>
      <c r="Z5" s="15" t="s">
        <v>15</v>
      </c>
      <c r="AA5" s="15" t="s">
        <v>24</v>
      </c>
      <c r="AB5" s="15" t="s">
        <v>25</v>
      </c>
      <c r="AC5" s="15" t="s">
        <v>15</v>
      </c>
    </row>
    <row r="6" spans="1:30" s="6" customFormat="1" ht="15.95" customHeight="1" x14ac:dyDescent="0.2">
      <c r="A6" s="296" t="s">
        <v>393</v>
      </c>
      <c r="B6" s="215">
        <v>3</v>
      </c>
      <c r="C6" s="146" t="s">
        <v>395</v>
      </c>
      <c r="D6" s="146" t="s">
        <v>93</v>
      </c>
      <c r="E6" s="275">
        <v>43466</v>
      </c>
      <c r="F6" s="254" t="s">
        <v>394</v>
      </c>
      <c r="G6" s="147" t="s">
        <v>85</v>
      </c>
      <c r="H6" s="147" t="s">
        <v>86</v>
      </c>
      <c r="I6" s="147" t="s">
        <v>356</v>
      </c>
      <c r="J6" s="140">
        <v>5</v>
      </c>
      <c r="K6" s="140">
        <v>35</v>
      </c>
      <c r="L6" s="140">
        <v>70</v>
      </c>
      <c r="M6" s="140">
        <v>10</v>
      </c>
      <c r="N6" s="140">
        <v>70</v>
      </c>
      <c r="O6" s="140">
        <v>140</v>
      </c>
      <c r="P6" s="140" t="s">
        <v>70</v>
      </c>
      <c r="Q6" s="144" t="s">
        <v>93</v>
      </c>
      <c r="R6" s="140" t="s">
        <v>220</v>
      </c>
      <c r="S6" s="140" t="s">
        <v>23</v>
      </c>
      <c r="T6" s="140" t="s">
        <v>23</v>
      </c>
      <c r="U6" s="140">
        <v>2000</v>
      </c>
      <c r="V6" s="140">
        <v>6000</v>
      </c>
      <c r="W6" s="144" t="s">
        <v>70</v>
      </c>
      <c r="X6" s="47">
        <f>IF($W6="MM1",'2020 GTCMHIC Indemnity Plans'!$D$25,IF($W6="MM2",'2020 GTCMHIC Indemnity Plans'!$F$25,IF($W6="MM3",'2020 GTCMHIC Indemnity Plans'!$H$25,IF($W6="MM5",'2020 GTCMHIC Indemnity Plans'!$J$25,IF($W6="MM6",'2020 GTCMHIC Comprehensive Plan'!$D$25,IF($W6="MM7",'2020 GTCMHIC Indemnity Plans'!$L$25,IF($W6="PPO1",'2020 GTMHIC PPO Plans'!$D$25,IF($W6="PPO2",'2020 GTMHIC PPO Plans'!$F$25,IF($W6="PPO3",'2020 GTMHIC PPO Plans'!$H$25,IF($W6="PPOT",'2020 GTMHIC PPO Plans'!$J$25,IF($W6="ACA-P",'2020 GTCMHIC Metal Level Plans'!$C$29,IF($W6="ACA-G",'2020 GTCMHIC Metal Level Plans'!$C$34,IF($W6="ACA-S",'2020 GTCMHIC Metal Level Plans'!$C$39,IF($W6="ACA-B",'2020 GTCMHIC Metal Level Plans'!$C$44,IF($W6="MS-1",'2020 Mx Supp Plans'!$D$26,IF($W6="MS-2",'2020 Mx Supp Plans'!$F$26,IF($W6="MS-3",'2020 Mx Supp Plans'!$H$26,IF($W6="MS-4",'2020 Mx Supp Plans'!$J$26,IF($W6="MS-5",'2020 Mx Supp Plans'!$L$26," ")))))))))))))))))))</f>
        <v>526.68320894280009</v>
      </c>
      <c r="Y6" s="47">
        <f>IF($P6="2T1",'2020 GTCMHIC 2-Tier Rx Plans'!$C$30,IF($P6="2T2",'2020 GTCMHIC 2-Tier Rx Plans'!$D$30,IF($P6="2T3",'2020 GTCMHIC 2-Tier Rx Plans'!$E$30,IF($P6="3T3",'2020 GTCMHIC 3-Tier Rx Plans'!$C$30,IF($P6="3T5a",'2020 GTCMHIC 3-Tier Rx Plans'!$D$30,IF($P6="3T6",'2020 GTCMHIC 3-Tier Rx Plans'!$E$30,IF($P6="3T7",'2020 GTCMHIC 3-Tier Rx Plans'!$F$30,IF($P6="3T9",'2020 GTCMHIC 3-Tier Rx Plans'!$G$30,IF($P6="3T10",'2020 GTCMHIC 3-Tier Rx Plans'!$H$30,IF($P6="3T11",'2020 GTCMHIC 3-Tier Rx Plans'!$I$30,IF($P6="3T13",'2020 GTCMHIC 3-Tier Rx Plans'!$J$30,IF($W6="ACA-P",'2020 GTCMHIC Metal Level Plans'!$C$30,IF($W6="ACA-G",'2020 GTCMHIC Metal Level Plans'!$C$35,IF($W6="ACA-S",'2020 GTCMHIC Metal Level Plans'!$C$40,IF($W6="ACA-B",'2020 GTCMHIC Metal Level Plans'!$C$45,IF($W6="MS-1",'2020 Mx Supp Plans'!$D$27,IF($W6="MS-2",'2020 Mx Supp Plans'!$F$27,IF($W6="MS-3",'2020 Mx Supp Plans'!$H$27,IF($W6="MS-4",'2020 Mx Supp Plans'!$J$27,IF($W6="MS-5",'2020 Mx Supp Plans'!$L$27,IF($W6="MS-6",'2020 Mx Supp Plans'!$N$27,0)))))))))))))))))))))</f>
        <v>134.48074905720003</v>
      </c>
      <c r="Z6" s="47">
        <f>IF($W6="ACA-P",'2020 GTCMHIC Metal Level Plans'!$D$25,IF($W6="ACA-G",'2020 GTCMHIC Metal Level Plans'!$F$25,IF($W6="ACA-S",'2020 GTCMHIC Metal Level Plans'!$H$25,IF($W6="ACA-B",'2020 GTCMHIC Metal Level Plans'!$J$25,'Premium Rate Summary - Seneca'!X6+Y6))))</f>
        <v>661.16395800000009</v>
      </c>
      <c r="AA6" s="47">
        <f>IF($W6="MM1",'2020 GTCMHIC Indemnity Plans'!$D$26,IF($W6="MM2",'2020 GTCMHIC Indemnity Plans'!$F$26,IF($W6="MM3",'2020 GTCMHIC Indemnity Plans'!$H$26,IF($W6="MM5",'2020 GTCMHIC Indemnity Plans'!$J$26,IF($W6="MM6",'2020 GTCMHIC Comprehensive Plan'!$D$26,IF($W6="MM7",'2020 GTCMHIC Indemnity Plans'!$L$26,IF($W6="PPO1",'2020 GTMHIC PPO Plans'!$D$26,IF($W6="PPO2",'2020 GTMHIC PPO Plans'!$F$26,IF($W6="PPO3",'2020 GTMHIC PPO Plans'!$H$26,IF($W6="PPOT",'2020 GTMHIC PPO Plans'!$J$26,IF($W6="ACA-P",'2020 GTCMHIC Metal Level Plans'!$D$29,IF($W6="ACA-G",'2020 GTCMHIC Metal Level Plans'!$D$34,IF($W6="ACA-S",'2020 GTCMHIC Metal Level Plans'!$D$39,IF($W6="ACA-B",'2020 GTCMHIC Metal Level Plans'!$D$44,IF($W6="MS-1","n/a",IF($W6="MS-2","n/a",IF($W6="MS-3","n/a",IF($W6="MS-4","n/a",IF($W6="MS-5","n/a"," ")))))))))))))))))))</f>
        <v>1369.3873038300001</v>
      </c>
      <c r="AB6" s="47">
        <f>IF($P6="2T1",'2020 GTCMHIC 2-Tier Rx Plans'!$C$31,IF($P6="2T2",'2020 GTCMHIC 2-Tier Rx Plans'!$D$31,IF($P6="2T3",'2020 GTCMHIC 2-Tier Rx Plans'!$E$31,IF($P6="3T3",'2020 GTCMHIC 3-Tier Rx Plans'!$C$31,IF($P6="3T5a",'2020 GTCMHIC 3-Tier Rx Plans'!$D$31,IF($P6="3T6",'2020 GTCMHIC 3-Tier Rx Plans'!$E$31,IF($P6="3T7",'2020 GTCMHIC 3-Tier Rx Plans'!$F$31,IF($P6="3T9",'2020 GTCMHIC 3-Tier Rx Plans'!$G$31,IF($P6="3T10",'2020 GTCMHIC 3-Tier Rx Plans'!$H$31,IF($P6="3T11",'2020 GTCMHIC 3-Tier Rx Plans'!$I$31,IF($P6="3T13",'2020 GTCMHIC 3-Tier Rx Plans'!$J$31,IF($W6="ACA-P",'2020 GTCMHIC Metal Level Plans'!$C$31,IF($W6="ACA-G",'2020 GTCMHIC Metal Level Plans'!$C$31,IF($W6="ACA-S",'2020 GTCMHIC Metal Level Plans'!$C$31,IF($W6="ACA-B",'2020 GTCMHIC Metal Level Plans'!$C$31,IF($W6="MS-1","n/a",IF($W6="MS-2","n/a",IF($W6="MS-3","n/a",IF($W6="MS-4","n/a",IF($W6="MS-5","n/a",IF($W6="MS-6",'2020 Mx Supp Plans'!$N$27,0)))))))))))))))))))))</f>
        <v>661.16395800000009</v>
      </c>
      <c r="AC6" s="47">
        <f>IF($W6="ACA-P",'2020 GTCMHIC Metal Level Plans'!$D$26,IF($W6="ACA-G",'2020 GTCMHIC Metal Level Plans'!$F$26,IF($W6="ACA-S",'2020 GTCMHIC Metal Level Plans'!$H$26,IF($W6="ACA-B",'2020 GTCMHIC Metal Level Plans'!$J$26,'Premium Rate Summary - Seneca'!AA6+AB6))))</f>
        <v>1719.0400500000001</v>
      </c>
      <c r="AD6" s="19"/>
    </row>
    <row r="7" spans="1:30" s="6" customFormat="1" ht="15.95" customHeight="1" x14ac:dyDescent="0.2">
      <c r="A7" s="297"/>
      <c r="B7" s="215"/>
      <c r="C7" s="146" t="s">
        <v>396</v>
      </c>
      <c r="D7" s="146" t="s">
        <v>93</v>
      </c>
      <c r="E7" s="276"/>
      <c r="F7" s="255"/>
      <c r="G7" s="147" t="s">
        <v>87</v>
      </c>
      <c r="H7" s="147" t="s">
        <v>95</v>
      </c>
      <c r="I7" s="147" t="s">
        <v>356</v>
      </c>
      <c r="J7" s="140">
        <v>5</v>
      </c>
      <c r="K7" s="140">
        <v>35</v>
      </c>
      <c r="L7" s="140">
        <v>70</v>
      </c>
      <c r="M7" s="140">
        <v>10</v>
      </c>
      <c r="N7" s="140">
        <v>70</v>
      </c>
      <c r="O7" s="140">
        <v>140</v>
      </c>
      <c r="P7" s="140" t="s">
        <v>70</v>
      </c>
      <c r="Q7" s="144" t="s">
        <v>93</v>
      </c>
      <c r="R7" s="140" t="s">
        <v>220</v>
      </c>
      <c r="S7" s="140" t="s">
        <v>23</v>
      </c>
      <c r="T7" s="140" t="s">
        <v>23</v>
      </c>
      <c r="U7" s="140">
        <v>2000</v>
      </c>
      <c r="V7" s="140">
        <v>6000</v>
      </c>
      <c r="W7" s="144" t="s">
        <v>70</v>
      </c>
      <c r="X7" s="47">
        <f>IF($W7="MM1",'2020 GTCMHIC Indemnity Plans'!$D$25,IF($W7="MM2",'2020 GTCMHIC Indemnity Plans'!$F$25,IF($W7="MM3",'2020 GTCMHIC Indemnity Plans'!$H$25,IF($W7="MM5",'2020 GTCMHIC Indemnity Plans'!$J$25,IF($W7="MM6",'2020 GTCMHIC Comprehensive Plan'!$D$25,IF($W7="MM7",'2020 GTCMHIC Indemnity Plans'!$L$25,IF($W7="PPO1",'2020 GTMHIC PPO Plans'!$D$25,IF($W7="PPO2",'2020 GTMHIC PPO Plans'!$F$25,IF($W7="PPO3",'2020 GTMHIC PPO Plans'!$H$25,IF($W7="PPOT",'2020 GTMHIC PPO Plans'!$J$25,IF($W7="ACA-P",'2020 GTCMHIC Metal Level Plans'!$C$29,IF($W7="ACA-G",'2020 GTCMHIC Metal Level Plans'!$C$34,IF($W7="ACA-S",'2020 GTCMHIC Metal Level Plans'!$C$39,IF($W7="ACA-B",'2020 GTCMHIC Metal Level Plans'!$C$44,IF($W7="MS-1",'2020 Mx Supp Plans'!$D$26,IF($W7="MS-2",'2020 Mx Supp Plans'!$F$26,IF($W7="MS-3",'2020 Mx Supp Plans'!$H$26,IF($W7="MS-4",'2020 Mx Supp Plans'!$J$26,IF($W7="MS-5",'2020 Mx Supp Plans'!$L$26," ")))))))))))))))))))</f>
        <v>526.68320894280009</v>
      </c>
      <c r="Y7" s="47">
        <f>IF($P7="2T1",'2020 GTCMHIC 2-Tier Rx Plans'!$C$30,IF($P7="2T2",'2020 GTCMHIC 2-Tier Rx Plans'!$D$30,IF($P7="2T3",'2020 GTCMHIC 2-Tier Rx Plans'!$E$30,IF($P7="3T3",'2020 GTCMHIC 3-Tier Rx Plans'!$C$30,IF($P7="3T5a",'2020 GTCMHIC 3-Tier Rx Plans'!$D$30,IF($P7="3T6",'2020 GTCMHIC 3-Tier Rx Plans'!$E$30,IF($P7="3T7",'2020 GTCMHIC 3-Tier Rx Plans'!$F$30,IF($P7="3T9",'2020 GTCMHIC 3-Tier Rx Plans'!$G$30,IF($P7="3T10",'2020 GTCMHIC 3-Tier Rx Plans'!$H$30,IF($P7="3T11",'2020 GTCMHIC 3-Tier Rx Plans'!$I$30,IF($P7="3T13",'2020 GTCMHIC 3-Tier Rx Plans'!$J$30,IF($W7="ACA-P",'2020 GTCMHIC Metal Level Plans'!$C$30,IF($W7="ACA-G",'2020 GTCMHIC Metal Level Plans'!$C$35,IF($W7="ACA-S",'2020 GTCMHIC Metal Level Plans'!$C$40,IF($W7="ACA-B",'2020 GTCMHIC Metal Level Plans'!$C$45,IF($W7="MS-1",'2020 Mx Supp Plans'!$D$27,IF($W7="MS-2",'2020 Mx Supp Plans'!$F$27,IF($W7="MS-3",'2020 Mx Supp Plans'!$H$27,IF($W7="MS-4",'2020 Mx Supp Plans'!$J$27,IF($W7="MS-5",'2020 Mx Supp Plans'!$L$27,IF($W7="MS-6",'2020 Mx Supp Plans'!$N$27,0)))))))))))))))))))))</f>
        <v>134.48074905720003</v>
      </c>
      <c r="Z7" s="47">
        <f>IF($W7="ACA-P",'2020 GTCMHIC Metal Level Plans'!$D$25,IF($W7="ACA-G",'2020 GTCMHIC Metal Level Plans'!$F$25,IF($W7="ACA-S",'2020 GTCMHIC Metal Level Plans'!$H$25,IF($W7="ACA-B",'2020 GTCMHIC Metal Level Plans'!$J$25,'Premium Rate Summary - Seneca'!X7+Y7))))</f>
        <v>661.16395800000009</v>
      </c>
      <c r="AA7" s="47">
        <f>IF($W7="MM1",'2020 GTCMHIC Indemnity Plans'!$D$26,IF($W7="MM2",'2020 GTCMHIC Indemnity Plans'!$F$26,IF($W7="MM3",'2020 GTCMHIC Indemnity Plans'!$H$26,IF($W7="MM5",'2020 GTCMHIC Indemnity Plans'!$J$26,IF($W7="MM6",'2020 GTCMHIC Comprehensive Plan'!$D$26,IF($W7="MM7",'2020 GTCMHIC Indemnity Plans'!$L$26,IF($W7="PPO1",'2020 GTMHIC PPO Plans'!$D$26,IF($W7="PPO2",'2020 GTMHIC PPO Plans'!$F$26,IF($W7="PPO3",'2020 GTMHIC PPO Plans'!$H$26,IF($W7="PPOT",'2020 GTMHIC PPO Plans'!$J$26,IF($W7="ACA-P",'2020 GTCMHIC Metal Level Plans'!$D$29,IF($W7="ACA-G",'2020 GTCMHIC Metal Level Plans'!$D$34,IF($W7="ACA-S",'2020 GTCMHIC Metal Level Plans'!$D$39,IF($W7="ACA-B",'2020 GTCMHIC Metal Level Plans'!$D$44,IF($W7="MS-1","n/a",IF($W7="MS-2","n/a",IF($W7="MS-3","n/a",IF($W7="MS-4","n/a",IF($W7="MS-5","n/a"," ")))))))))))))))))))</f>
        <v>1369.3873038300001</v>
      </c>
      <c r="AB7" s="47">
        <f>IF($P7="2T1",'2020 GTCMHIC 2-Tier Rx Plans'!$C$31,IF($P7="2T2",'2020 GTCMHIC 2-Tier Rx Plans'!$D$31,IF($P7="2T3",'2020 GTCMHIC 2-Tier Rx Plans'!$E$31,IF($P7="3T3",'2020 GTCMHIC 3-Tier Rx Plans'!$C$31,IF($P7="3T5a",'2020 GTCMHIC 3-Tier Rx Plans'!$D$31,IF($P7="3T6",'2020 GTCMHIC 3-Tier Rx Plans'!$E$31,IF($P7="3T7",'2020 GTCMHIC 3-Tier Rx Plans'!$F$31,IF($P7="3T9",'2020 GTCMHIC 3-Tier Rx Plans'!$G$31,IF($P7="3T10",'2020 GTCMHIC 3-Tier Rx Plans'!$H$31,IF($P7="3T11",'2020 GTCMHIC 3-Tier Rx Plans'!$I$31,IF($P7="3T13",'2020 GTCMHIC 3-Tier Rx Plans'!$J$31,IF($W7="ACA-P",'2020 GTCMHIC Metal Level Plans'!$C$31,IF($W7="ACA-G",'2020 GTCMHIC Metal Level Plans'!$C$31,IF($W7="ACA-S",'2020 GTCMHIC Metal Level Plans'!$C$31,IF($W7="ACA-B",'2020 GTCMHIC Metal Level Plans'!$C$31,IF($W7="MS-1","n/a",IF($W7="MS-2","n/a",IF($W7="MS-3","n/a",IF($W7="MS-4","n/a",IF($W7="MS-5","n/a",IF($W7="MS-6",'2020 Mx Supp Plans'!$N$27,0)))))))))))))))))))))</f>
        <v>661.16395800000009</v>
      </c>
      <c r="AC7" s="47">
        <f>IF($W7="ACA-P",'2020 GTCMHIC Metal Level Plans'!$D$26,IF($W7="ACA-G",'2020 GTCMHIC Metal Level Plans'!$F$26,IF($W7="ACA-S",'2020 GTCMHIC Metal Level Plans'!$H$26,IF($W7="ACA-B",'2020 GTCMHIC Metal Level Plans'!$J$26,'Premium Rate Summary - Seneca'!AA7+AB7))))</f>
        <v>1719.0400500000001</v>
      </c>
      <c r="AD7" s="19"/>
    </row>
    <row r="8" spans="1:30" s="6" customFormat="1" ht="15.95" customHeight="1" x14ac:dyDescent="0.2">
      <c r="A8" s="297"/>
      <c r="B8" s="215"/>
      <c r="C8" s="146" t="s">
        <v>397</v>
      </c>
      <c r="D8" s="146" t="s">
        <v>93</v>
      </c>
      <c r="E8" s="276"/>
      <c r="F8" s="255"/>
      <c r="G8" s="147" t="s">
        <v>88</v>
      </c>
      <c r="H8" s="147" t="s">
        <v>147</v>
      </c>
      <c r="I8" s="147" t="s">
        <v>356</v>
      </c>
      <c r="J8" s="140">
        <v>5</v>
      </c>
      <c r="K8" s="140">
        <v>35</v>
      </c>
      <c r="L8" s="140">
        <v>70</v>
      </c>
      <c r="M8" s="140">
        <v>10</v>
      </c>
      <c r="N8" s="140">
        <v>70</v>
      </c>
      <c r="O8" s="140">
        <v>140</v>
      </c>
      <c r="P8" s="140" t="s">
        <v>70</v>
      </c>
      <c r="Q8" s="144" t="s">
        <v>93</v>
      </c>
      <c r="R8" s="140" t="s">
        <v>220</v>
      </c>
      <c r="S8" s="140" t="s">
        <v>23</v>
      </c>
      <c r="T8" s="140" t="s">
        <v>23</v>
      </c>
      <c r="U8" s="140">
        <v>2000</v>
      </c>
      <c r="V8" s="140">
        <v>6000</v>
      </c>
      <c r="W8" s="144" t="s">
        <v>70</v>
      </c>
      <c r="X8" s="47">
        <f>IF($W8="MM1",'2020 GTCMHIC Indemnity Plans'!$D$25,IF($W8="MM2",'2020 GTCMHIC Indemnity Plans'!$F$25,IF($W8="MM3",'2020 GTCMHIC Indemnity Plans'!$H$25,IF($W8="MM5",'2020 GTCMHIC Indemnity Plans'!$J$25,IF($W8="MM6",'2020 GTCMHIC Comprehensive Plan'!$D$25,IF($W8="MM7",'2020 GTCMHIC Indemnity Plans'!$L$25,IF($W8="PPO1",'2020 GTMHIC PPO Plans'!$D$25,IF($W8="PPO2",'2020 GTMHIC PPO Plans'!$F$25,IF($W8="PPO3",'2020 GTMHIC PPO Plans'!$H$25,IF($W8="PPOT",'2020 GTMHIC PPO Plans'!$J$25,IF($W8="ACA-P",'2020 GTCMHIC Metal Level Plans'!$C$29,IF($W8="ACA-G",'2020 GTCMHIC Metal Level Plans'!$C$34,IF($W8="ACA-S",'2020 GTCMHIC Metal Level Plans'!$C$39,IF($W8="ACA-B",'2020 GTCMHIC Metal Level Plans'!$C$44,IF($W8="MS-1",'2020 Mx Supp Plans'!$D$26,IF($W8="MS-2",'2020 Mx Supp Plans'!$F$26,IF($W8="MS-3",'2020 Mx Supp Plans'!$H$26,IF($W8="MS-4",'2020 Mx Supp Plans'!$J$26,IF($W8="MS-5",'2020 Mx Supp Plans'!$L$26," ")))))))))))))))))))</f>
        <v>526.68320894280009</v>
      </c>
      <c r="Y8" s="47">
        <f>IF($P8="2T1",'2020 GTCMHIC 2-Tier Rx Plans'!$C$30,IF($P8="2T2",'2020 GTCMHIC 2-Tier Rx Plans'!$D$30,IF($P8="2T3",'2020 GTCMHIC 2-Tier Rx Plans'!$E$30,IF($P8="3T3",'2020 GTCMHIC 3-Tier Rx Plans'!$C$30,IF($P8="3T5a",'2020 GTCMHIC 3-Tier Rx Plans'!$D$30,IF($P8="3T6",'2020 GTCMHIC 3-Tier Rx Plans'!$E$30,IF($P8="3T7",'2020 GTCMHIC 3-Tier Rx Plans'!$F$30,IF($P8="3T9",'2020 GTCMHIC 3-Tier Rx Plans'!$G$30,IF($P8="3T10",'2020 GTCMHIC 3-Tier Rx Plans'!$H$30,IF($P8="3T11",'2020 GTCMHIC 3-Tier Rx Plans'!$I$30,IF($P8="3T13",'2020 GTCMHIC 3-Tier Rx Plans'!$J$30,IF($W8="ACA-P",'2020 GTCMHIC Metal Level Plans'!$C$30,IF($W8="ACA-G",'2020 GTCMHIC Metal Level Plans'!$C$35,IF($W8="ACA-S",'2020 GTCMHIC Metal Level Plans'!$C$40,IF($W8="ACA-B",'2020 GTCMHIC Metal Level Plans'!$C$45,IF($W8="MS-1",'2020 Mx Supp Plans'!$D$27,IF($W8="MS-2",'2020 Mx Supp Plans'!$F$27,IF($W8="MS-3",'2020 Mx Supp Plans'!$H$27,IF($W8="MS-4",'2020 Mx Supp Plans'!$J$27,IF($W8="MS-5",'2020 Mx Supp Plans'!$L$27,IF($W8="MS-6",'2020 Mx Supp Plans'!$N$27,0)))))))))))))))))))))</f>
        <v>134.48074905720003</v>
      </c>
      <c r="Z8" s="47">
        <f>IF($W8="ACA-P",'2020 GTCMHIC Metal Level Plans'!$D$25,IF($W8="ACA-G",'2020 GTCMHIC Metal Level Plans'!$F$25,IF($W8="ACA-S",'2020 GTCMHIC Metal Level Plans'!$H$25,IF($W8="ACA-B",'2020 GTCMHIC Metal Level Plans'!$J$25,'Premium Rate Summary - Seneca'!X8+Y8))))</f>
        <v>661.16395800000009</v>
      </c>
      <c r="AA8" s="47">
        <f>IF($W8="MM1",'2020 GTCMHIC Indemnity Plans'!$D$26,IF($W8="MM2",'2020 GTCMHIC Indemnity Plans'!$F$26,IF($W8="MM3",'2020 GTCMHIC Indemnity Plans'!$H$26,IF($W8="MM5",'2020 GTCMHIC Indemnity Plans'!$J$26,IF($W8="MM6",'2020 GTCMHIC Comprehensive Plan'!$D$26,IF($W8="MM7",'2020 GTCMHIC Indemnity Plans'!$L$26,IF($W8="PPO1",'2020 GTMHIC PPO Plans'!$D$26,IF($W8="PPO2",'2020 GTMHIC PPO Plans'!$F$26,IF($W8="PPO3",'2020 GTMHIC PPO Plans'!$H$26,IF($W8="PPOT",'2020 GTMHIC PPO Plans'!$J$26,IF($W8="ACA-P",'2020 GTCMHIC Metal Level Plans'!$D$29,IF($W8="ACA-G",'2020 GTCMHIC Metal Level Plans'!$D$34,IF($W8="ACA-S",'2020 GTCMHIC Metal Level Plans'!$D$39,IF($W8="ACA-B",'2020 GTCMHIC Metal Level Plans'!$D$44,IF($W8="MS-1","n/a",IF($W8="MS-2","n/a",IF($W8="MS-3","n/a",IF($W8="MS-4","n/a",IF($W8="MS-5","n/a"," ")))))))))))))))))))</f>
        <v>1369.3873038300001</v>
      </c>
      <c r="AB8" s="47">
        <f>IF($P8="2T1",'2020 GTCMHIC 2-Tier Rx Plans'!$C$31,IF($P8="2T2",'2020 GTCMHIC 2-Tier Rx Plans'!$D$31,IF($P8="2T3",'2020 GTCMHIC 2-Tier Rx Plans'!$E$31,IF($P8="3T3",'2020 GTCMHIC 3-Tier Rx Plans'!$C$31,IF($P8="3T5a",'2020 GTCMHIC 3-Tier Rx Plans'!$D$31,IF($P8="3T6",'2020 GTCMHIC 3-Tier Rx Plans'!$E$31,IF($P8="3T7",'2020 GTCMHIC 3-Tier Rx Plans'!$F$31,IF($P8="3T9",'2020 GTCMHIC 3-Tier Rx Plans'!$G$31,IF($P8="3T10",'2020 GTCMHIC 3-Tier Rx Plans'!$H$31,IF($P8="3T11",'2020 GTCMHIC 3-Tier Rx Plans'!$I$31,IF($P8="3T13",'2020 GTCMHIC 3-Tier Rx Plans'!$J$31,IF($W8="ACA-P",'2020 GTCMHIC Metal Level Plans'!$C$31,IF($W8="ACA-G",'2020 GTCMHIC Metal Level Plans'!$C$31,IF($W8="ACA-S",'2020 GTCMHIC Metal Level Plans'!$C$31,IF($W8="ACA-B",'2020 GTCMHIC Metal Level Plans'!$C$31,IF($W8="MS-1","n/a",IF($W8="MS-2","n/a",IF($W8="MS-3","n/a",IF($W8="MS-4","n/a",IF($W8="MS-5","n/a",IF($W8="MS-6",'2020 Mx Supp Plans'!$N$27,0)))))))))))))))))))))</f>
        <v>661.16395800000009</v>
      </c>
      <c r="AC8" s="47">
        <f>IF($W8="ACA-P",'2020 GTCMHIC Metal Level Plans'!$D$26,IF($W8="ACA-G",'2020 GTCMHIC Metal Level Plans'!$F$26,IF($W8="ACA-S",'2020 GTCMHIC Metal Level Plans'!$H$26,IF($W8="ACA-B",'2020 GTCMHIC Metal Level Plans'!$J$26,'Premium Rate Summary - Seneca'!AA8+AB8))))</f>
        <v>1719.0400500000001</v>
      </c>
      <c r="AD8" s="19"/>
    </row>
    <row r="9" spans="1:30" s="6" customFormat="1" ht="15.95" customHeight="1" x14ac:dyDescent="0.2">
      <c r="A9" s="297"/>
      <c r="B9" s="215"/>
      <c r="C9" s="146" t="s">
        <v>398</v>
      </c>
      <c r="D9" s="146" t="s">
        <v>93</v>
      </c>
      <c r="E9" s="276"/>
      <c r="F9" s="255"/>
      <c r="G9" s="147" t="s">
        <v>97</v>
      </c>
      <c r="H9" s="147" t="s">
        <v>124</v>
      </c>
      <c r="I9" s="147" t="s">
        <v>356</v>
      </c>
      <c r="J9" s="140">
        <v>5</v>
      </c>
      <c r="K9" s="140">
        <v>35</v>
      </c>
      <c r="L9" s="140">
        <v>70</v>
      </c>
      <c r="M9" s="140">
        <v>10</v>
      </c>
      <c r="N9" s="140">
        <v>70</v>
      </c>
      <c r="O9" s="140">
        <v>140</v>
      </c>
      <c r="P9" s="140" t="s">
        <v>70</v>
      </c>
      <c r="Q9" s="144" t="s">
        <v>93</v>
      </c>
      <c r="R9" s="140" t="s">
        <v>220</v>
      </c>
      <c r="S9" s="140" t="s">
        <v>23</v>
      </c>
      <c r="T9" s="140" t="s">
        <v>23</v>
      </c>
      <c r="U9" s="140">
        <v>2000</v>
      </c>
      <c r="V9" s="140">
        <v>6000</v>
      </c>
      <c r="W9" s="144" t="s">
        <v>70</v>
      </c>
      <c r="X9" s="47">
        <f>IF($W9="MM1",'2020 GTCMHIC Indemnity Plans'!$D$25,IF($W9="MM2",'2020 GTCMHIC Indemnity Plans'!$F$25,IF($W9="MM3",'2020 GTCMHIC Indemnity Plans'!$H$25,IF($W9="MM5",'2020 GTCMHIC Indemnity Plans'!$J$25,IF($W9="MM6",'2020 GTCMHIC Comprehensive Plan'!$D$25,IF($W9="MM7",'2020 GTCMHIC Indemnity Plans'!$L$25,IF($W9="PPO1",'2020 GTMHIC PPO Plans'!$D$25,IF($W9="PPO2",'2020 GTMHIC PPO Plans'!$F$25,IF($W9="PPO3",'2020 GTMHIC PPO Plans'!$H$25,IF($W9="PPOT",'2020 GTMHIC PPO Plans'!$J$25,IF($W9="ACA-P",'2020 GTCMHIC Metal Level Plans'!$C$29,IF($W9="ACA-G",'2020 GTCMHIC Metal Level Plans'!$C$34,IF($W9="ACA-S",'2020 GTCMHIC Metal Level Plans'!$C$39,IF($W9="ACA-B",'2020 GTCMHIC Metal Level Plans'!$C$44,IF($W9="MS-1",'2020 Mx Supp Plans'!$D$26,IF($W9="MS-2",'2020 Mx Supp Plans'!$F$26,IF($W9="MS-3",'2020 Mx Supp Plans'!$H$26,IF($W9="MS-4",'2020 Mx Supp Plans'!$J$26,IF($W9="MS-5",'2020 Mx Supp Plans'!$L$26," ")))))))))))))))))))</f>
        <v>526.68320894280009</v>
      </c>
      <c r="Y9" s="47">
        <f>IF($P9="2T1",'2020 GTCMHIC 2-Tier Rx Plans'!$C$30,IF($P9="2T2",'2020 GTCMHIC 2-Tier Rx Plans'!$D$30,IF($P9="2T3",'2020 GTCMHIC 2-Tier Rx Plans'!$E$30,IF($P9="3T3",'2020 GTCMHIC 3-Tier Rx Plans'!$C$30,IF($P9="3T5a",'2020 GTCMHIC 3-Tier Rx Plans'!$D$30,IF($P9="3T6",'2020 GTCMHIC 3-Tier Rx Plans'!$E$30,IF($P9="3T7",'2020 GTCMHIC 3-Tier Rx Plans'!$F$30,IF($P9="3T9",'2020 GTCMHIC 3-Tier Rx Plans'!$G$30,IF($P9="3T10",'2020 GTCMHIC 3-Tier Rx Plans'!$H$30,IF($P9="3T11",'2020 GTCMHIC 3-Tier Rx Plans'!$I$30,IF($P9="3T13",'2020 GTCMHIC 3-Tier Rx Plans'!$J$30,IF($W9="ACA-P",'2020 GTCMHIC Metal Level Plans'!$C$30,IF($W9="ACA-G",'2020 GTCMHIC Metal Level Plans'!$C$35,IF($W9="ACA-S",'2020 GTCMHIC Metal Level Plans'!$C$40,IF($W9="ACA-B",'2020 GTCMHIC Metal Level Plans'!$C$45,IF($W9="MS-1",'2020 Mx Supp Plans'!$D$27,IF($W9="MS-2",'2020 Mx Supp Plans'!$F$27,IF($W9="MS-3",'2020 Mx Supp Plans'!$H$27,IF($W9="MS-4",'2020 Mx Supp Plans'!$J$27,IF($W9="MS-5",'2020 Mx Supp Plans'!$L$27,IF($W9="MS-6",'2020 Mx Supp Plans'!$N$27,0)))))))))))))))))))))</f>
        <v>134.48074905720003</v>
      </c>
      <c r="Z9" s="47">
        <f>IF($W9="ACA-P",'2020 GTCMHIC Metal Level Plans'!$D$25,IF($W9="ACA-G",'2020 GTCMHIC Metal Level Plans'!$F$25,IF($W9="ACA-S",'2020 GTCMHIC Metal Level Plans'!$H$25,IF($W9="ACA-B",'2020 GTCMHIC Metal Level Plans'!$J$25,'Premium Rate Summary - Seneca'!X9+Y9))))</f>
        <v>661.16395800000009</v>
      </c>
      <c r="AA9" s="47">
        <f>IF($W9="MM1",'2020 GTCMHIC Indemnity Plans'!$D$26,IF($W9="MM2",'2020 GTCMHIC Indemnity Plans'!$F$26,IF($W9="MM3",'2020 GTCMHIC Indemnity Plans'!$H$26,IF($W9="MM5",'2020 GTCMHIC Indemnity Plans'!$J$26,IF($W9="MM6",'2020 GTCMHIC Comprehensive Plan'!$D$26,IF($W9="MM7",'2020 GTCMHIC Indemnity Plans'!$L$26,IF($W9="PPO1",'2020 GTMHIC PPO Plans'!$D$26,IF($W9="PPO2",'2020 GTMHIC PPO Plans'!$F$26,IF($W9="PPO3",'2020 GTMHIC PPO Plans'!$H$26,IF($W9="PPOT",'2020 GTMHIC PPO Plans'!$J$26,IF($W9="ACA-P",'2020 GTCMHIC Metal Level Plans'!$D$29,IF($W9="ACA-G",'2020 GTCMHIC Metal Level Plans'!$D$34,IF($W9="ACA-S",'2020 GTCMHIC Metal Level Plans'!$D$39,IF($W9="ACA-B",'2020 GTCMHIC Metal Level Plans'!$D$44,IF($W9="MS-1","n/a",IF($W9="MS-2","n/a",IF($W9="MS-3","n/a",IF($W9="MS-4","n/a",IF($W9="MS-5","n/a"," ")))))))))))))))))))</f>
        <v>1369.3873038300001</v>
      </c>
      <c r="AB9" s="47">
        <f>IF($P9="2T1",'2020 GTCMHIC 2-Tier Rx Plans'!$C$31,IF($P9="2T2",'2020 GTCMHIC 2-Tier Rx Plans'!$D$31,IF($P9="2T3",'2020 GTCMHIC 2-Tier Rx Plans'!$E$31,IF($P9="3T3",'2020 GTCMHIC 3-Tier Rx Plans'!$C$31,IF($P9="3T5a",'2020 GTCMHIC 3-Tier Rx Plans'!$D$31,IF($P9="3T6",'2020 GTCMHIC 3-Tier Rx Plans'!$E$31,IF($P9="3T7",'2020 GTCMHIC 3-Tier Rx Plans'!$F$31,IF($P9="3T9",'2020 GTCMHIC 3-Tier Rx Plans'!$G$31,IF($P9="3T10",'2020 GTCMHIC 3-Tier Rx Plans'!$H$31,IF($P9="3T11",'2020 GTCMHIC 3-Tier Rx Plans'!$I$31,IF($P9="3T13",'2020 GTCMHIC 3-Tier Rx Plans'!$J$31,IF($W9="ACA-P",'2020 GTCMHIC Metal Level Plans'!$C$31,IF($W9="ACA-G",'2020 GTCMHIC Metal Level Plans'!$C$31,IF($W9="ACA-S",'2020 GTCMHIC Metal Level Plans'!$C$31,IF($W9="ACA-B",'2020 GTCMHIC Metal Level Plans'!$C$31,IF($W9="MS-1","n/a",IF($W9="MS-2","n/a",IF($W9="MS-3","n/a",IF($W9="MS-4","n/a",IF($W9="MS-5","n/a",IF($W9="MS-6",'2020 Mx Supp Plans'!$N$27,0)))))))))))))))))))))</f>
        <v>661.16395800000009</v>
      </c>
      <c r="AC9" s="47">
        <f>IF($W9="ACA-P",'2020 GTCMHIC Metal Level Plans'!$D$26,IF($W9="ACA-G",'2020 GTCMHIC Metal Level Plans'!$F$26,IF($W9="ACA-S",'2020 GTCMHIC Metal Level Plans'!$H$26,IF($W9="ACA-B",'2020 GTCMHIC Metal Level Plans'!$J$26,'Premium Rate Summary - Seneca'!AA9+AB9))))</f>
        <v>1719.0400500000001</v>
      </c>
      <c r="AD9" s="19"/>
    </row>
    <row r="10" spans="1:30" s="6" customFormat="1" ht="15.95" customHeight="1" x14ac:dyDescent="0.2">
      <c r="A10" s="297"/>
      <c r="B10" s="215"/>
      <c r="C10" s="146" t="s">
        <v>399</v>
      </c>
      <c r="D10" s="146" t="s">
        <v>93</v>
      </c>
      <c r="E10" s="276"/>
      <c r="F10" s="255"/>
      <c r="G10" s="147" t="s">
        <v>98</v>
      </c>
      <c r="H10" s="147" t="s">
        <v>135</v>
      </c>
      <c r="I10" s="147" t="s">
        <v>356</v>
      </c>
      <c r="J10" s="140">
        <v>5</v>
      </c>
      <c r="K10" s="140">
        <v>35</v>
      </c>
      <c r="L10" s="140">
        <v>70</v>
      </c>
      <c r="M10" s="140">
        <v>10</v>
      </c>
      <c r="N10" s="140">
        <v>70</v>
      </c>
      <c r="O10" s="140">
        <v>140</v>
      </c>
      <c r="P10" s="140" t="s">
        <v>70</v>
      </c>
      <c r="Q10" s="144" t="s">
        <v>93</v>
      </c>
      <c r="R10" s="140" t="s">
        <v>220</v>
      </c>
      <c r="S10" s="140" t="s">
        <v>23</v>
      </c>
      <c r="T10" s="140" t="s">
        <v>23</v>
      </c>
      <c r="U10" s="140">
        <v>2000</v>
      </c>
      <c r="V10" s="140">
        <v>6000</v>
      </c>
      <c r="W10" s="144" t="s">
        <v>70</v>
      </c>
      <c r="X10" s="47">
        <f>IF($W10="MM1",'2020 GTCMHIC Indemnity Plans'!$D$25,IF($W10="MM2",'2020 GTCMHIC Indemnity Plans'!$F$25,IF($W10="MM3",'2020 GTCMHIC Indemnity Plans'!$H$25,IF($W10="MM5",'2020 GTCMHIC Indemnity Plans'!$J$25,IF($W10="MM6",'2020 GTCMHIC Comprehensive Plan'!$D$25,IF($W10="MM7",'2020 GTCMHIC Indemnity Plans'!$L$25,IF($W10="PPO1",'2020 GTMHIC PPO Plans'!$D$25,IF($W10="PPO2",'2020 GTMHIC PPO Plans'!$F$25,IF($W10="PPO3",'2020 GTMHIC PPO Plans'!$H$25,IF($W10="PPOT",'2020 GTMHIC PPO Plans'!$J$25,IF($W10="ACA-P",'2020 GTCMHIC Metal Level Plans'!$C$29,IF($W10="ACA-G",'2020 GTCMHIC Metal Level Plans'!$C$34,IF($W10="ACA-S",'2020 GTCMHIC Metal Level Plans'!$C$39,IF($W10="ACA-B",'2020 GTCMHIC Metal Level Plans'!$C$44,IF($W10="MS-1",'2020 Mx Supp Plans'!$D$26,IF($W10="MS-2",'2020 Mx Supp Plans'!$F$26,IF($W10="MS-3",'2020 Mx Supp Plans'!$H$26,IF($W10="MS-4",'2020 Mx Supp Plans'!$J$26,IF($W10="MS-5",'2020 Mx Supp Plans'!$L$26," ")))))))))))))))))))</f>
        <v>526.68320894280009</v>
      </c>
      <c r="Y10" s="47">
        <f>IF($P10="2T1",'2020 GTCMHIC 2-Tier Rx Plans'!$C$30,IF($P10="2T2",'2020 GTCMHIC 2-Tier Rx Plans'!$D$30,IF($P10="2T3",'2020 GTCMHIC 2-Tier Rx Plans'!$E$30,IF($P10="3T3",'2020 GTCMHIC 3-Tier Rx Plans'!$C$30,IF($P10="3T5a",'2020 GTCMHIC 3-Tier Rx Plans'!$D$30,IF($P10="3T6",'2020 GTCMHIC 3-Tier Rx Plans'!$E$30,IF($P10="3T7",'2020 GTCMHIC 3-Tier Rx Plans'!$F$30,IF($P10="3T9",'2020 GTCMHIC 3-Tier Rx Plans'!$G$30,IF($P10="3T10",'2020 GTCMHIC 3-Tier Rx Plans'!$H$30,IF($P10="3T11",'2020 GTCMHIC 3-Tier Rx Plans'!$I$30,IF($P10="3T13",'2020 GTCMHIC 3-Tier Rx Plans'!$J$30,IF($W10="ACA-P",'2020 GTCMHIC Metal Level Plans'!$C$30,IF($W10="ACA-G",'2020 GTCMHIC Metal Level Plans'!$C$35,IF($W10="ACA-S",'2020 GTCMHIC Metal Level Plans'!$C$40,IF($W10="ACA-B",'2020 GTCMHIC Metal Level Plans'!$C$45,IF($W10="MS-1",'2020 Mx Supp Plans'!$D$27,IF($W10="MS-2",'2020 Mx Supp Plans'!$F$27,IF($W10="MS-3",'2020 Mx Supp Plans'!$H$27,IF($W10="MS-4",'2020 Mx Supp Plans'!$J$27,IF($W10="MS-5",'2020 Mx Supp Plans'!$L$27,IF($W10="MS-6",'2020 Mx Supp Plans'!$N$27,0)))))))))))))))))))))</f>
        <v>134.48074905720003</v>
      </c>
      <c r="Z10" s="47">
        <f>IF($W10="ACA-P",'2020 GTCMHIC Metal Level Plans'!$D$25,IF($W10="ACA-G",'2020 GTCMHIC Metal Level Plans'!$F$25,IF($W10="ACA-S",'2020 GTCMHIC Metal Level Plans'!$H$25,IF($W10="ACA-B",'2020 GTCMHIC Metal Level Plans'!$J$25,'Premium Rate Summary - Seneca'!X10+Y10))))</f>
        <v>661.16395800000009</v>
      </c>
      <c r="AA10" s="47">
        <f>IF($W10="MM1",'2020 GTCMHIC Indemnity Plans'!$D$26,IF($W10="MM2",'2020 GTCMHIC Indemnity Plans'!$F$26,IF($W10="MM3",'2020 GTCMHIC Indemnity Plans'!$H$26,IF($W10="MM5",'2020 GTCMHIC Indemnity Plans'!$J$26,IF($W10="MM6",'2020 GTCMHIC Comprehensive Plan'!$D$26,IF($W10="MM7",'2020 GTCMHIC Indemnity Plans'!$L$26,IF($W10="PPO1",'2020 GTMHIC PPO Plans'!$D$26,IF($W10="PPO2",'2020 GTMHIC PPO Plans'!$F$26,IF($W10="PPO3",'2020 GTMHIC PPO Plans'!$H$26,IF($W10="PPOT",'2020 GTMHIC PPO Plans'!$J$26,IF($W10="ACA-P",'2020 GTCMHIC Metal Level Plans'!$D$29,IF($W10="ACA-G",'2020 GTCMHIC Metal Level Plans'!$D$34,IF($W10="ACA-S",'2020 GTCMHIC Metal Level Plans'!$D$39,IF($W10="ACA-B",'2020 GTCMHIC Metal Level Plans'!$D$44,IF($W10="MS-1","n/a",IF($W10="MS-2","n/a",IF($W10="MS-3","n/a",IF($W10="MS-4","n/a",IF($W10="MS-5","n/a"," ")))))))))))))))))))</f>
        <v>1369.3873038300001</v>
      </c>
      <c r="AB10" s="47">
        <f>IF($P10="2T1",'2020 GTCMHIC 2-Tier Rx Plans'!$C$31,IF($P10="2T2",'2020 GTCMHIC 2-Tier Rx Plans'!$D$31,IF($P10="2T3",'2020 GTCMHIC 2-Tier Rx Plans'!$E$31,IF($P10="3T3",'2020 GTCMHIC 3-Tier Rx Plans'!$C$31,IF($P10="3T5a",'2020 GTCMHIC 3-Tier Rx Plans'!$D$31,IF($P10="3T6",'2020 GTCMHIC 3-Tier Rx Plans'!$E$31,IF($P10="3T7",'2020 GTCMHIC 3-Tier Rx Plans'!$F$31,IF($P10="3T9",'2020 GTCMHIC 3-Tier Rx Plans'!$G$31,IF($P10="3T10",'2020 GTCMHIC 3-Tier Rx Plans'!$H$31,IF($P10="3T11",'2020 GTCMHIC 3-Tier Rx Plans'!$I$31,IF($P10="3T13",'2020 GTCMHIC 3-Tier Rx Plans'!$J$31,IF($W10="ACA-P",'2020 GTCMHIC Metal Level Plans'!$C$31,IF($W10="ACA-G",'2020 GTCMHIC Metal Level Plans'!$C$31,IF($W10="ACA-S",'2020 GTCMHIC Metal Level Plans'!$C$31,IF($W10="ACA-B",'2020 GTCMHIC Metal Level Plans'!$C$31,IF($W10="MS-1","n/a",IF($W10="MS-2","n/a",IF($W10="MS-3","n/a",IF($W10="MS-4","n/a",IF($W10="MS-5","n/a",IF($W10="MS-6",'2020 Mx Supp Plans'!$N$27,0)))))))))))))))))))))</f>
        <v>661.16395800000009</v>
      </c>
      <c r="AC10" s="47">
        <f>IF($W10="ACA-P",'2020 GTCMHIC Metal Level Plans'!$D$26,IF($W10="ACA-G",'2020 GTCMHIC Metal Level Plans'!$F$26,IF($W10="ACA-S",'2020 GTCMHIC Metal Level Plans'!$H$26,IF($W10="ACA-B",'2020 GTCMHIC Metal Level Plans'!$J$26,'Premium Rate Summary - Seneca'!AA10+AB10))))</f>
        <v>1719.0400500000001</v>
      </c>
      <c r="AD10" s="19"/>
    </row>
    <row r="11" spans="1:30" s="6" customFormat="1" ht="15.95" customHeight="1" x14ac:dyDescent="0.2">
      <c r="A11" s="297"/>
      <c r="B11" s="215"/>
      <c r="C11" s="146" t="s">
        <v>400</v>
      </c>
      <c r="D11" s="146" t="s">
        <v>93</v>
      </c>
      <c r="E11" s="276"/>
      <c r="F11" s="255"/>
      <c r="G11" s="147" t="s">
        <v>160</v>
      </c>
      <c r="H11" s="147" t="s">
        <v>151</v>
      </c>
      <c r="I11" s="147" t="s">
        <v>356</v>
      </c>
      <c r="J11" s="140">
        <v>5</v>
      </c>
      <c r="K11" s="140">
        <v>35</v>
      </c>
      <c r="L11" s="140">
        <v>70</v>
      </c>
      <c r="M11" s="140">
        <v>10</v>
      </c>
      <c r="N11" s="140">
        <v>70</v>
      </c>
      <c r="O11" s="140">
        <v>140</v>
      </c>
      <c r="P11" s="140" t="s">
        <v>70</v>
      </c>
      <c r="Q11" s="144" t="s">
        <v>93</v>
      </c>
      <c r="R11" s="140" t="s">
        <v>220</v>
      </c>
      <c r="S11" s="140" t="s">
        <v>23</v>
      </c>
      <c r="T11" s="140" t="s">
        <v>23</v>
      </c>
      <c r="U11" s="140">
        <v>2000</v>
      </c>
      <c r="V11" s="140">
        <v>6000</v>
      </c>
      <c r="W11" s="144" t="s">
        <v>70</v>
      </c>
      <c r="X11" s="47">
        <f>IF($W11="MM1",'2020 GTCMHIC Indemnity Plans'!$D$25,IF($W11="MM2",'2020 GTCMHIC Indemnity Plans'!$F$25,IF($W11="MM3",'2020 GTCMHIC Indemnity Plans'!$H$25,IF($W11="MM5",'2020 GTCMHIC Indemnity Plans'!$J$25,IF($W11="MM6",'2020 GTCMHIC Comprehensive Plan'!$D$25,IF($W11="MM7",'2020 GTCMHIC Indemnity Plans'!$L$25,IF($W11="PPO1",'2020 GTMHIC PPO Plans'!$D$25,IF($W11="PPO2",'2020 GTMHIC PPO Plans'!$F$25,IF($W11="PPO3",'2020 GTMHIC PPO Plans'!$H$25,IF($W11="PPOT",'2020 GTMHIC PPO Plans'!$J$25,IF($W11="ACA-P",'2020 GTCMHIC Metal Level Plans'!$C$29,IF($W11="ACA-G",'2020 GTCMHIC Metal Level Plans'!$C$34,IF($W11="ACA-S",'2020 GTCMHIC Metal Level Plans'!$C$39,IF($W11="ACA-B",'2020 GTCMHIC Metal Level Plans'!$C$44,IF($W11="MS-1",'2020 Mx Supp Plans'!$D$26,IF($W11="MS-2",'2020 Mx Supp Plans'!$F$26,IF($W11="MS-3",'2020 Mx Supp Plans'!$H$26,IF($W11="MS-4",'2020 Mx Supp Plans'!$J$26,IF($W11="MS-5",'2020 Mx Supp Plans'!$L$26," ")))))))))))))))))))</f>
        <v>526.68320894280009</v>
      </c>
      <c r="Y11" s="47">
        <f>IF($P11="2T1",'2020 GTCMHIC 2-Tier Rx Plans'!$C$30,IF($P11="2T2",'2020 GTCMHIC 2-Tier Rx Plans'!$D$30,IF($P11="2T3",'2020 GTCMHIC 2-Tier Rx Plans'!$E$30,IF($P11="3T3",'2020 GTCMHIC 3-Tier Rx Plans'!$C$30,IF($P11="3T5a",'2020 GTCMHIC 3-Tier Rx Plans'!$D$30,IF($P11="3T6",'2020 GTCMHIC 3-Tier Rx Plans'!$E$30,IF($P11="3T7",'2020 GTCMHIC 3-Tier Rx Plans'!$F$30,IF($P11="3T9",'2020 GTCMHIC 3-Tier Rx Plans'!$G$30,IF($P11="3T10",'2020 GTCMHIC 3-Tier Rx Plans'!$H$30,IF($P11="3T11",'2020 GTCMHIC 3-Tier Rx Plans'!$I$30,IF($P11="3T13",'2020 GTCMHIC 3-Tier Rx Plans'!$J$30,IF($W11="ACA-P",'2020 GTCMHIC Metal Level Plans'!$C$30,IF($W11="ACA-G",'2020 GTCMHIC Metal Level Plans'!$C$35,IF($W11="ACA-S",'2020 GTCMHIC Metal Level Plans'!$C$40,IF($W11="ACA-B",'2020 GTCMHIC Metal Level Plans'!$C$45,IF($W11="MS-1",'2020 Mx Supp Plans'!$D$27,IF($W11="MS-2",'2020 Mx Supp Plans'!$F$27,IF($W11="MS-3",'2020 Mx Supp Plans'!$H$27,IF($W11="MS-4",'2020 Mx Supp Plans'!$J$27,IF($W11="MS-5",'2020 Mx Supp Plans'!$L$27,IF($W11="MS-6",'2020 Mx Supp Plans'!$N$27,0)))))))))))))))))))))</f>
        <v>134.48074905720003</v>
      </c>
      <c r="Z11" s="47">
        <f>IF($W11="ACA-P",'2020 GTCMHIC Metal Level Plans'!$D$25,IF($W11="ACA-G",'2020 GTCMHIC Metal Level Plans'!$F$25,IF($W11="ACA-S",'2020 GTCMHIC Metal Level Plans'!$H$25,IF($W11="ACA-B",'2020 GTCMHIC Metal Level Plans'!$J$25,'Premium Rate Summary - Seneca'!X11+Y11))))</f>
        <v>661.16395800000009</v>
      </c>
      <c r="AA11" s="47">
        <f>IF($W11="MM1",'2020 GTCMHIC Indemnity Plans'!$D$26,IF($W11="MM2",'2020 GTCMHIC Indemnity Plans'!$F$26,IF($W11="MM3",'2020 GTCMHIC Indemnity Plans'!$H$26,IF($W11="MM5",'2020 GTCMHIC Indemnity Plans'!$J$26,IF($W11="MM6",'2020 GTCMHIC Comprehensive Plan'!$D$26,IF($W11="MM7",'2020 GTCMHIC Indemnity Plans'!$L$26,IF($W11="PPO1",'2020 GTMHIC PPO Plans'!$D$26,IF($W11="PPO2",'2020 GTMHIC PPO Plans'!$F$26,IF($W11="PPO3",'2020 GTMHIC PPO Plans'!$H$26,IF($W11="PPOT",'2020 GTMHIC PPO Plans'!$J$26,IF($W11="ACA-P",'2020 GTCMHIC Metal Level Plans'!$D$29,IF($W11="ACA-G",'2020 GTCMHIC Metal Level Plans'!$D$34,IF($W11="ACA-S",'2020 GTCMHIC Metal Level Plans'!$D$39,IF($W11="ACA-B",'2020 GTCMHIC Metal Level Plans'!$D$44,IF($W11="MS-1","n/a",IF($W11="MS-2","n/a",IF($W11="MS-3","n/a",IF($W11="MS-4","n/a",IF($W11="MS-5","n/a"," ")))))))))))))))))))</f>
        <v>1369.3873038300001</v>
      </c>
      <c r="AB11" s="47">
        <f>IF($P11="2T1",'2020 GTCMHIC 2-Tier Rx Plans'!$C$31,IF($P11="2T2",'2020 GTCMHIC 2-Tier Rx Plans'!$D$31,IF($P11="2T3",'2020 GTCMHIC 2-Tier Rx Plans'!$E$31,IF($P11="3T3",'2020 GTCMHIC 3-Tier Rx Plans'!$C$31,IF($P11="3T5a",'2020 GTCMHIC 3-Tier Rx Plans'!$D$31,IF($P11="3T6",'2020 GTCMHIC 3-Tier Rx Plans'!$E$31,IF($P11="3T7",'2020 GTCMHIC 3-Tier Rx Plans'!$F$31,IF($P11="3T9",'2020 GTCMHIC 3-Tier Rx Plans'!$G$31,IF($P11="3T10",'2020 GTCMHIC 3-Tier Rx Plans'!$H$31,IF($P11="3T11",'2020 GTCMHIC 3-Tier Rx Plans'!$I$31,IF($P11="3T13",'2020 GTCMHIC 3-Tier Rx Plans'!$J$31,IF($W11="ACA-P",'2020 GTCMHIC Metal Level Plans'!$C$31,IF($W11="ACA-G",'2020 GTCMHIC Metal Level Plans'!$C$31,IF($W11="ACA-S",'2020 GTCMHIC Metal Level Plans'!$C$31,IF($W11="ACA-B",'2020 GTCMHIC Metal Level Plans'!$C$31,IF($W11="MS-1","n/a",IF($W11="MS-2","n/a",IF($W11="MS-3","n/a",IF($W11="MS-4","n/a",IF($W11="MS-5","n/a",IF($W11="MS-6",'2020 Mx Supp Plans'!$N$27,0)))))))))))))))))))))</f>
        <v>661.16395800000009</v>
      </c>
      <c r="AC11" s="47">
        <f>IF($W11="ACA-P",'2020 GTCMHIC Metal Level Plans'!$D$26,IF($W11="ACA-G",'2020 GTCMHIC Metal Level Plans'!$F$26,IF($W11="ACA-S",'2020 GTCMHIC Metal Level Plans'!$H$26,IF($W11="ACA-B",'2020 GTCMHIC Metal Level Plans'!$J$26,'Premium Rate Summary - Seneca'!AA11+AB11))))</f>
        <v>1719.0400500000001</v>
      </c>
      <c r="AD11" s="19"/>
    </row>
    <row r="12" spans="1:30" s="6" customFormat="1" ht="15.95" customHeight="1" x14ac:dyDescent="0.2">
      <c r="A12" s="297"/>
      <c r="B12" s="215"/>
      <c r="C12" s="146" t="s">
        <v>401</v>
      </c>
      <c r="D12" s="146" t="s">
        <v>93</v>
      </c>
      <c r="E12" s="276"/>
      <c r="F12" s="255"/>
      <c r="G12" s="147" t="s">
        <v>230</v>
      </c>
      <c r="H12" s="147" t="s">
        <v>125</v>
      </c>
      <c r="I12" s="147" t="s">
        <v>356</v>
      </c>
      <c r="J12" s="140">
        <v>5</v>
      </c>
      <c r="K12" s="140">
        <v>35</v>
      </c>
      <c r="L12" s="140">
        <v>70</v>
      </c>
      <c r="M12" s="140">
        <v>10</v>
      </c>
      <c r="N12" s="140">
        <v>70</v>
      </c>
      <c r="O12" s="140">
        <v>140</v>
      </c>
      <c r="P12" s="140" t="s">
        <v>70</v>
      </c>
      <c r="Q12" s="144" t="s">
        <v>93</v>
      </c>
      <c r="R12" s="140" t="s">
        <v>220</v>
      </c>
      <c r="S12" s="140" t="s">
        <v>23</v>
      </c>
      <c r="T12" s="140" t="s">
        <v>23</v>
      </c>
      <c r="U12" s="140">
        <v>2000</v>
      </c>
      <c r="V12" s="140">
        <v>6000</v>
      </c>
      <c r="W12" s="144" t="s">
        <v>70</v>
      </c>
      <c r="X12" s="47">
        <f>IF($W12="MM1",'2020 GTCMHIC Indemnity Plans'!$D$25,IF($W12="MM2",'2020 GTCMHIC Indemnity Plans'!$F$25,IF($W12="MM3",'2020 GTCMHIC Indemnity Plans'!$H$25,IF($W12="MM5",'2020 GTCMHIC Indemnity Plans'!$J$25,IF($W12="MM6",'2020 GTCMHIC Comprehensive Plan'!$D$25,IF($W12="MM7",'2020 GTCMHIC Indemnity Plans'!$L$25,IF($W12="PPO1",'2020 GTMHIC PPO Plans'!$D$25,IF($W12="PPO2",'2020 GTMHIC PPO Plans'!$F$25,IF($W12="PPO3",'2020 GTMHIC PPO Plans'!$H$25,IF($W12="PPOT",'2020 GTMHIC PPO Plans'!$J$25,IF($W12="ACA-P",'2020 GTCMHIC Metal Level Plans'!$C$29,IF($W12="ACA-G",'2020 GTCMHIC Metal Level Plans'!$C$34,IF($W12="ACA-S",'2020 GTCMHIC Metal Level Plans'!$C$39,IF($W12="ACA-B",'2020 GTCMHIC Metal Level Plans'!$C$44,IF($W12="MS-1",'2020 Mx Supp Plans'!$D$26,IF($W12="MS-2",'2020 Mx Supp Plans'!$F$26,IF($W12="MS-3",'2020 Mx Supp Plans'!$H$26,IF($W12="MS-4",'2020 Mx Supp Plans'!$J$26,IF($W12="MS-5",'2020 Mx Supp Plans'!$L$26," ")))))))))))))))))))</f>
        <v>526.68320894280009</v>
      </c>
      <c r="Y12" s="47">
        <f>IF($P12="2T1",'2020 GTCMHIC 2-Tier Rx Plans'!$C$30,IF($P12="2T2",'2020 GTCMHIC 2-Tier Rx Plans'!$D$30,IF($P12="2T3",'2020 GTCMHIC 2-Tier Rx Plans'!$E$30,IF($P12="3T3",'2020 GTCMHIC 3-Tier Rx Plans'!$C$30,IF($P12="3T5a",'2020 GTCMHIC 3-Tier Rx Plans'!$D$30,IF($P12="3T6",'2020 GTCMHIC 3-Tier Rx Plans'!$E$30,IF($P12="3T7",'2020 GTCMHIC 3-Tier Rx Plans'!$F$30,IF($P12="3T9",'2020 GTCMHIC 3-Tier Rx Plans'!$G$30,IF($P12="3T10",'2020 GTCMHIC 3-Tier Rx Plans'!$H$30,IF($P12="3T11",'2020 GTCMHIC 3-Tier Rx Plans'!$I$30,IF($P12="3T13",'2020 GTCMHIC 3-Tier Rx Plans'!$J$30,IF($W12="ACA-P",'2020 GTCMHIC Metal Level Plans'!$C$30,IF($W12="ACA-G",'2020 GTCMHIC Metal Level Plans'!$C$35,IF($W12="ACA-S",'2020 GTCMHIC Metal Level Plans'!$C$40,IF($W12="ACA-B",'2020 GTCMHIC Metal Level Plans'!$C$45,IF($W12="MS-1",'2020 Mx Supp Plans'!$D$27,IF($W12="MS-2",'2020 Mx Supp Plans'!$F$27,IF($W12="MS-3",'2020 Mx Supp Plans'!$H$27,IF($W12="MS-4",'2020 Mx Supp Plans'!$J$27,IF($W12="MS-5",'2020 Mx Supp Plans'!$L$27,IF($W12="MS-6",'2020 Mx Supp Plans'!$N$27,0)))))))))))))))))))))</f>
        <v>134.48074905720003</v>
      </c>
      <c r="Z12" s="47">
        <f>IF($W12="ACA-P",'2020 GTCMHIC Metal Level Plans'!$D$25,IF($W12="ACA-G",'2020 GTCMHIC Metal Level Plans'!$F$25,IF($W12="ACA-S",'2020 GTCMHIC Metal Level Plans'!$H$25,IF($W12="ACA-B",'2020 GTCMHIC Metal Level Plans'!$J$25,'Premium Rate Summary - Seneca'!X12+Y12))))</f>
        <v>661.16395800000009</v>
      </c>
      <c r="AA12" s="47">
        <f>IF($W12="MM1",'2020 GTCMHIC Indemnity Plans'!$D$26,IF($W12="MM2",'2020 GTCMHIC Indemnity Plans'!$F$26,IF($W12="MM3",'2020 GTCMHIC Indemnity Plans'!$H$26,IF($W12="MM5",'2020 GTCMHIC Indemnity Plans'!$J$26,IF($W12="MM6",'2020 GTCMHIC Comprehensive Plan'!$D$26,IF($W12="MM7",'2020 GTCMHIC Indemnity Plans'!$L$26,IF($W12="PPO1",'2020 GTMHIC PPO Plans'!$D$26,IF($W12="PPO2",'2020 GTMHIC PPO Plans'!$F$26,IF($W12="PPO3",'2020 GTMHIC PPO Plans'!$H$26,IF($W12="PPOT",'2020 GTMHIC PPO Plans'!$J$26,IF($W12="ACA-P",'2020 GTCMHIC Metal Level Plans'!$D$29,IF($W12="ACA-G",'2020 GTCMHIC Metal Level Plans'!$D$34,IF($W12="ACA-S",'2020 GTCMHIC Metal Level Plans'!$D$39,IF($W12="ACA-B",'2020 GTCMHIC Metal Level Plans'!$D$44,IF($W12="MS-1","n/a",IF($W12="MS-2","n/a",IF($W12="MS-3","n/a",IF($W12="MS-4","n/a",IF($W12="MS-5","n/a"," ")))))))))))))))))))</f>
        <v>1369.3873038300001</v>
      </c>
      <c r="AB12" s="47">
        <f>IF($P12="2T1",'2020 GTCMHIC 2-Tier Rx Plans'!$C$31,IF($P12="2T2",'2020 GTCMHIC 2-Tier Rx Plans'!$D$31,IF($P12="2T3",'2020 GTCMHIC 2-Tier Rx Plans'!$E$31,IF($P12="3T3",'2020 GTCMHIC 3-Tier Rx Plans'!$C$31,IF($P12="3T5a",'2020 GTCMHIC 3-Tier Rx Plans'!$D$31,IF($P12="3T6",'2020 GTCMHIC 3-Tier Rx Plans'!$E$31,IF($P12="3T7",'2020 GTCMHIC 3-Tier Rx Plans'!$F$31,IF($P12="3T9",'2020 GTCMHIC 3-Tier Rx Plans'!$G$31,IF($P12="3T10",'2020 GTCMHIC 3-Tier Rx Plans'!$H$31,IF($P12="3T11",'2020 GTCMHIC 3-Tier Rx Plans'!$I$31,IF($P12="3T13",'2020 GTCMHIC 3-Tier Rx Plans'!$J$31,IF($W12="ACA-P",'2020 GTCMHIC Metal Level Plans'!$C$31,IF($W12="ACA-G",'2020 GTCMHIC Metal Level Plans'!$C$31,IF($W12="ACA-S",'2020 GTCMHIC Metal Level Plans'!$C$31,IF($W12="ACA-B",'2020 GTCMHIC Metal Level Plans'!$C$31,IF($W12="MS-1","n/a",IF($W12="MS-2","n/a",IF($W12="MS-3","n/a",IF($W12="MS-4","n/a",IF($W12="MS-5","n/a",IF($W12="MS-6",'2020 Mx Supp Plans'!$N$27,0)))))))))))))))))))))</f>
        <v>661.16395800000009</v>
      </c>
      <c r="AC12" s="47">
        <f>IF($W12="ACA-P",'2020 GTCMHIC Metal Level Plans'!$D$26,IF($W12="ACA-G",'2020 GTCMHIC Metal Level Plans'!$F$26,IF($W12="ACA-S",'2020 GTCMHIC Metal Level Plans'!$H$26,IF($W12="ACA-B",'2020 GTCMHIC Metal Level Plans'!$J$26,'Premium Rate Summary - Seneca'!AA12+AB12))))</f>
        <v>1719.0400500000001</v>
      </c>
      <c r="AD12" s="19"/>
    </row>
    <row r="13" spans="1:30" s="6" customFormat="1" ht="15.95" customHeight="1" x14ac:dyDescent="0.2">
      <c r="A13" s="297"/>
      <c r="B13" s="215"/>
      <c r="C13" s="146" t="s">
        <v>402</v>
      </c>
      <c r="D13" s="146" t="s">
        <v>93</v>
      </c>
      <c r="E13" s="276"/>
      <c r="F13" s="255"/>
      <c r="G13" s="147" t="s">
        <v>231</v>
      </c>
      <c r="H13" s="147" t="s">
        <v>137</v>
      </c>
      <c r="I13" s="147" t="s">
        <v>356</v>
      </c>
      <c r="J13" s="140">
        <v>5</v>
      </c>
      <c r="K13" s="140">
        <v>35</v>
      </c>
      <c r="L13" s="140">
        <v>70</v>
      </c>
      <c r="M13" s="140">
        <v>10</v>
      </c>
      <c r="N13" s="140">
        <v>70</v>
      </c>
      <c r="O13" s="140">
        <v>140</v>
      </c>
      <c r="P13" s="140" t="s">
        <v>70</v>
      </c>
      <c r="Q13" s="144" t="s">
        <v>93</v>
      </c>
      <c r="R13" s="140" t="s">
        <v>220</v>
      </c>
      <c r="S13" s="140" t="s">
        <v>23</v>
      </c>
      <c r="T13" s="140" t="s">
        <v>23</v>
      </c>
      <c r="U13" s="140">
        <v>2000</v>
      </c>
      <c r="V13" s="140">
        <v>6000</v>
      </c>
      <c r="W13" s="144" t="s">
        <v>70</v>
      </c>
      <c r="X13" s="47">
        <f>IF($W13="MM1",'2020 GTCMHIC Indemnity Plans'!$D$25,IF($W13="MM2",'2020 GTCMHIC Indemnity Plans'!$F$25,IF($W13="MM3",'2020 GTCMHIC Indemnity Plans'!$H$25,IF($W13="MM5",'2020 GTCMHIC Indemnity Plans'!$J$25,IF($W13="MM6",'2020 GTCMHIC Comprehensive Plan'!$D$25,IF($W13="MM7",'2020 GTCMHIC Indemnity Plans'!$L$25,IF($W13="PPO1",'2020 GTMHIC PPO Plans'!$D$25,IF($W13="PPO2",'2020 GTMHIC PPO Plans'!$F$25,IF($W13="PPO3",'2020 GTMHIC PPO Plans'!$H$25,IF($W13="PPOT",'2020 GTMHIC PPO Plans'!$J$25,IF($W13="ACA-P",'2020 GTCMHIC Metal Level Plans'!$C$29,IF($W13="ACA-G",'2020 GTCMHIC Metal Level Plans'!$C$34,IF($W13="ACA-S",'2020 GTCMHIC Metal Level Plans'!$C$39,IF($W13="ACA-B",'2020 GTCMHIC Metal Level Plans'!$C$44,IF($W13="MS-1",'2020 Mx Supp Plans'!$D$26,IF($W13="MS-2",'2020 Mx Supp Plans'!$F$26,IF($W13="MS-3",'2020 Mx Supp Plans'!$H$26,IF($W13="MS-4",'2020 Mx Supp Plans'!$J$26,IF($W13="MS-5",'2020 Mx Supp Plans'!$L$26," ")))))))))))))))))))</f>
        <v>526.68320894280009</v>
      </c>
      <c r="Y13" s="47">
        <f>IF($P13="2T1",'2020 GTCMHIC 2-Tier Rx Plans'!$C$30,IF($P13="2T2",'2020 GTCMHIC 2-Tier Rx Plans'!$D$30,IF($P13="2T3",'2020 GTCMHIC 2-Tier Rx Plans'!$E$30,IF($P13="3T3",'2020 GTCMHIC 3-Tier Rx Plans'!$C$30,IF($P13="3T5a",'2020 GTCMHIC 3-Tier Rx Plans'!$D$30,IF($P13="3T6",'2020 GTCMHIC 3-Tier Rx Plans'!$E$30,IF($P13="3T7",'2020 GTCMHIC 3-Tier Rx Plans'!$F$30,IF($P13="3T9",'2020 GTCMHIC 3-Tier Rx Plans'!$G$30,IF($P13="3T10",'2020 GTCMHIC 3-Tier Rx Plans'!$H$30,IF($P13="3T11",'2020 GTCMHIC 3-Tier Rx Plans'!$I$30,IF($P13="3T13",'2020 GTCMHIC 3-Tier Rx Plans'!$J$30,IF($W13="ACA-P",'2020 GTCMHIC Metal Level Plans'!$C$30,IF($W13="ACA-G",'2020 GTCMHIC Metal Level Plans'!$C$35,IF($W13="ACA-S",'2020 GTCMHIC Metal Level Plans'!$C$40,IF($W13="ACA-B",'2020 GTCMHIC Metal Level Plans'!$C$45,IF($W13="MS-1",'2020 Mx Supp Plans'!$D$27,IF($W13="MS-2",'2020 Mx Supp Plans'!$F$27,IF($W13="MS-3",'2020 Mx Supp Plans'!$H$27,IF($W13="MS-4",'2020 Mx Supp Plans'!$J$27,IF($W13="MS-5",'2020 Mx Supp Plans'!$L$27,IF($W13="MS-6",'2020 Mx Supp Plans'!$N$27,0)))))))))))))))))))))</f>
        <v>134.48074905720003</v>
      </c>
      <c r="Z13" s="47">
        <f>IF($W13="ACA-P",'2020 GTCMHIC Metal Level Plans'!$D$25,IF($W13="ACA-G",'2020 GTCMHIC Metal Level Plans'!$F$25,IF($W13="ACA-S",'2020 GTCMHIC Metal Level Plans'!$H$25,IF($W13="ACA-B",'2020 GTCMHIC Metal Level Plans'!$J$25,'Premium Rate Summary - Seneca'!X13+Y13))))</f>
        <v>661.16395800000009</v>
      </c>
      <c r="AA13" s="47">
        <f>IF($W13="MM1",'2020 GTCMHIC Indemnity Plans'!$D$26,IF($W13="MM2",'2020 GTCMHIC Indemnity Plans'!$F$26,IF($W13="MM3",'2020 GTCMHIC Indemnity Plans'!$H$26,IF($W13="MM5",'2020 GTCMHIC Indemnity Plans'!$J$26,IF($W13="MM6",'2020 GTCMHIC Comprehensive Plan'!$D$26,IF($W13="MM7",'2020 GTCMHIC Indemnity Plans'!$L$26,IF($W13="PPO1",'2020 GTMHIC PPO Plans'!$D$26,IF($W13="PPO2",'2020 GTMHIC PPO Plans'!$F$26,IF($W13="PPO3",'2020 GTMHIC PPO Plans'!$H$26,IF($W13="PPOT",'2020 GTMHIC PPO Plans'!$J$26,IF($W13="ACA-P",'2020 GTCMHIC Metal Level Plans'!$D$29,IF($W13="ACA-G",'2020 GTCMHIC Metal Level Plans'!$D$34,IF($W13="ACA-S",'2020 GTCMHIC Metal Level Plans'!$D$39,IF($W13="ACA-B",'2020 GTCMHIC Metal Level Plans'!$D$44,IF($W13="MS-1","n/a",IF($W13="MS-2","n/a",IF($W13="MS-3","n/a",IF($W13="MS-4","n/a",IF($W13="MS-5","n/a"," ")))))))))))))))))))</f>
        <v>1369.3873038300001</v>
      </c>
      <c r="AB13" s="47">
        <f>IF($P13="2T1",'2020 GTCMHIC 2-Tier Rx Plans'!$C$31,IF($P13="2T2",'2020 GTCMHIC 2-Tier Rx Plans'!$D$31,IF($P13="2T3",'2020 GTCMHIC 2-Tier Rx Plans'!$E$31,IF($P13="3T3",'2020 GTCMHIC 3-Tier Rx Plans'!$C$31,IF($P13="3T5a",'2020 GTCMHIC 3-Tier Rx Plans'!$D$31,IF($P13="3T6",'2020 GTCMHIC 3-Tier Rx Plans'!$E$31,IF($P13="3T7",'2020 GTCMHIC 3-Tier Rx Plans'!$F$31,IF($P13="3T9",'2020 GTCMHIC 3-Tier Rx Plans'!$G$31,IF($P13="3T10",'2020 GTCMHIC 3-Tier Rx Plans'!$H$31,IF($P13="3T11",'2020 GTCMHIC 3-Tier Rx Plans'!$I$31,IF($P13="3T13",'2020 GTCMHIC 3-Tier Rx Plans'!$J$31,IF($W13="ACA-P",'2020 GTCMHIC Metal Level Plans'!$C$31,IF($W13="ACA-G",'2020 GTCMHIC Metal Level Plans'!$C$31,IF($W13="ACA-S",'2020 GTCMHIC Metal Level Plans'!$C$31,IF($W13="ACA-B",'2020 GTCMHIC Metal Level Plans'!$C$31,IF($W13="MS-1","n/a",IF($W13="MS-2","n/a",IF($W13="MS-3","n/a",IF($W13="MS-4","n/a",IF($W13="MS-5","n/a",IF($W13="MS-6",'2020 Mx Supp Plans'!$N$27,0)))))))))))))))))))))</f>
        <v>661.16395800000009</v>
      </c>
      <c r="AC13" s="47">
        <f>IF($W13="ACA-P",'2020 GTCMHIC Metal Level Plans'!$D$26,IF($W13="ACA-G",'2020 GTCMHIC Metal Level Plans'!$F$26,IF($W13="ACA-S",'2020 GTCMHIC Metal Level Plans'!$H$26,IF($W13="ACA-B",'2020 GTCMHIC Metal Level Plans'!$J$26,'Premium Rate Summary - Seneca'!AA13+AB13))))</f>
        <v>1719.0400500000001</v>
      </c>
      <c r="AD13" s="19"/>
    </row>
    <row r="14" spans="1:30" s="6" customFormat="1" ht="15.95" customHeight="1" x14ac:dyDescent="0.2">
      <c r="A14" s="297"/>
      <c r="B14" s="215"/>
      <c r="C14" s="146" t="s">
        <v>403</v>
      </c>
      <c r="D14" s="146" t="s">
        <v>93</v>
      </c>
      <c r="E14" s="276"/>
      <c r="F14" s="255"/>
      <c r="G14" s="147" t="s">
        <v>150</v>
      </c>
      <c r="H14" s="147" t="s">
        <v>162</v>
      </c>
      <c r="I14" s="147" t="s">
        <v>356</v>
      </c>
      <c r="J14" s="140">
        <v>5</v>
      </c>
      <c r="K14" s="140">
        <v>35</v>
      </c>
      <c r="L14" s="140">
        <v>70</v>
      </c>
      <c r="M14" s="140">
        <v>10</v>
      </c>
      <c r="N14" s="140">
        <v>70</v>
      </c>
      <c r="O14" s="140">
        <v>140</v>
      </c>
      <c r="P14" s="140" t="s">
        <v>70</v>
      </c>
      <c r="Q14" s="144" t="s">
        <v>93</v>
      </c>
      <c r="R14" s="140" t="s">
        <v>220</v>
      </c>
      <c r="S14" s="140" t="s">
        <v>23</v>
      </c>
      <c r="T14" s="140" t="s">
        <v>23</v>
      </c>
      <c r="U14" s="140">
        <v>2000</v>
      </c>
      <c r="V14" s="140">
        <v>6000</v>
      </c>
      <c r="W14" s="144" t="s">
        <v>70</v>
      </c>
      <c r="X14" s="47">
        <f>IF($W14="MM1",'2020 GTCMHIC Indemnity Plans'!$D$25,IF($W14="MM2",'2020 GTCMHIC Indemnity Plans'!$F$25,IF($W14="MM3",'2020 GTCMHIC Indemnity Plans'!$H$25,IF($W14="MM5",'2020 GTCMHIC Indemnity Plans'!$J$25,IF($W14="MM6",'2020 GTCMHIC Comprehensive Plan'!$D$25,IF($W14="MM7",'2020 GTCMHIC Indemnity Plans'!$L$25,IF($W14="PPO1",'2020 GTMHIC PPO Plans'!$D$25,IF($W14="PPO2",'2020 GTMHIC PPO Plans'!$F$25,IF($W14="PPO3",'2020 GTMHIC PPO Plans'!$H$25,IF($W14="PPOT",'2020 GTMHIC PPO Plans'!$J$25,IF($W14="ACA-P",'2020 GTCMHIC Metal Level Plans'!$C$29,IF($W14="ACA-G",'2020 GTCMHIC Metal Level Plans'!$C$34,IF($W14="ACA-S",'2020 GTCMHIC Metal Level Plans'!$C$39,IF($W14="ACA-B",'2020 GTCMHIC Metal Level Plans'!$C$44,IF($W14="MS-1",'2020 Mx Supp Plans'!$D$26,IF($W14="MS-2",'2020 Mx Supp Plans'!$F$26,IF($W14="MS-3",'2020 Mx Supp Plans'!$H$26,IF($W14="MS-4",'2020 Mx Supp Plans'!$J$26,IF($W14="MS-5",'2020 Mx Supp Plans'!$L$26," ")))))))))))))))))))</f>
        <v>526.68320894280009</v>
      </c>
      <c r="Y14" s="47">
        <f>IF($P14="2T1",'2020 GTCMHIC 2-Tier Rx Plans'!$C$30,IF($P14="2T2",'2020 GTCMHIC 2-Tier Rx Plans'!$D$30,IF($P14="2T3",'2020 GTCMHIC 2-Tier Rx Plans'!$E$30,IF($P14="3T3",'2020 GTCMHIC 3-Tier Rx Plans'!$C$30,IF($P14="3T5a",'2020 GTCMHIC 3-Tier Rx Plans'!$D$30,IF($P14="3T6",'2020 GTCMHIC 3-Tier Rx Plans'!$E$30,IF($P14="3T7",'2020 GTCMHIC 3-Tier Rx Plans'!$F$30,IF($P14="3T9",'2020 GTCMHIC 3-Tier Rx Plans'!$G$30,IF($P14="3T10",'2020 GTCMHIC 3-Tier Rx Plans'!$H$30,IF($P14="3T11",'2020 GTCMHIC 3-Tier Rx Plans'!$I$30,IF($P14="3T13",'2020 GTCMHIC 3-Tier Rx Plans'!$J$30,IF($W14="ACA-P",'2020 GTCMHIC Metal Level Plans'!$C$30,IF($W14="ACA-G",'2020 GTCMHIC Metal Level Plans'!$C$35,IF($W14="ACA-S",'2020 GTCMHIC Metal Level Plans'!$C$40,IF($W14="ACA-B",'2020 GTCMHIC Metal Level Plans'!$C$45,IF($W14="MS-1",'2020 Mx Supp Plans'!$D$27,IF($W14="MS-2",'2020 Mx Supp Plans'!$F$27,IF($W14="MS-3",'2020 Mx Supp Plans'!$H$27,IF($W14="MS-4",'2020 Mx Supp Plans'!$J$27,IF($W14="MS-5",'2020 Mx Supp Plans'!$L$27,IF($W14="MS-6",'2020 Mx Supp Plans'!$N$27,0)))))))))))))))))))))</f>
        <v>134.48074905720003</v>
      </c>
      <c r="Z14" s="47">
        <f>IF($W14="ACA-P",'2020 GTCMHIC Metal Level Plans'!$D$25,IF($W14="ACA-G",'2020 GTCMHIC Metal Level Plans'!$F$25,IF($W14="ACA-S",'2020 GTCMHIC Metal Level Plans'!$H$25,IF($W14="ACA-B",'2020 GTCMHIC Metal Level Plans'!$J$25,'Premium Rate Summary - Seneca'!X14+Y14))))</f>
        <v>661.16395800000009</v>
      </c>
      <c r="AA14" s="47">
        <f>IF($W14="MM1",'2020 GTCMHIC Indemnity Plans'!$D$26,IF($W14="MM2",'2020 GTCMHIC Indemnity Plans'!$F$26,IF($W14="MM3",'2020 GTCMHIC Indemnity Plans'!$H$26,IF($W14="MM5",'2020 GTCMHIC Indemnity Plans'!$J$26,IF($W14="MM6",'2020 GTCMHIC Comprehensive Plan'!$D$26,IF($W14="MM7",'2020 GTCMHIC Indemnity Plans'!$L$26,IF($W14="PPO1",'2020 GTMHIC PPO Plans'!$D$26,IF($W14="PPO2",'2020 GTMHIC PPO Plans'!$F$26,IF($W14="PPO3",'2020 GTMHIC PPO Plans'!$H$26,IF($W14="PPOT",'2020 GTMHIC PPO Plans'!$J$26,IF($W14="ACA-P",'2020 GTCMHIC Metal Level Plans'!$D$29,IF($W14="ACA-G",'2020 GTCMHIC Metal Level Plans'!$D$34,IF($W14="ACA-S",'2020 GTCMHIC Metal Level Plans'!$D$39,IF($W14="ACA-B",'2020 GTCMHIC Metal Level Plans'!$D$44,IF($W14="MS-1","n/a",IF($W14="MS-2","n/a",IF($W14="MS-3","n/a",IF($W14="MS-4","n/a",IF($W14="MS-5","n/a"," ")))))))))))))))))))</f>
        <v>1369.3873038300001</v>
      </c>
      <c r="AB14" s="47">
        <f>IF($P14="2T1",'2020 GTCMHIC 2-Tier Rx Plans'!$C$31,IF($P14="2T2",'2020 GTCMHIC 2-Tier Rx Plans'!$D$31,IF($P14="2T3",'2020 GTCMHIC 2-Tier Rx Plans'!$E$31,IF($P14="3T3",'2020 GTCMHIC 3-Tier Rx Plans'!$C$31,IF($P14="3T5a",'2020 GTCMHIC 3-Tier Rx Plans'!$D$31,IF($P14="3T6",'2020 GTCMHIC 3-Tier Rx Plans'!$E$31,IF($P14="3T7",'2020 GTCMHIC 3-Tier Rx Plans'!$F$31,IF($P14="3T9",'2020 GTCMHIC 3-Tier Rx Plans'!$G$31,IF($P14="3T10",'2020 GTCMHIC 3-Tier Rx Plans'!$H$31,IF($P14="3T11",'2020 GTCMHIC 3-Tier Rx Plans'!$I$31,IF($P14="3T13",'2020 GTCMHIC 3-Tier Rx Plans'!$J$31,IF($W14="ACA-P",'2020 GTCMHIC Metal Level Plans'!$C$31,IF($W14="ACA-G",'2020 GTCMHIC Metal Level Plans'!$C$31,IF($W14="ACA-S",'2020 GTCMHIC Metal Level Plans'!$C$31,IF($W14="ACA-B",'2020 GTCMHIC Metal Level Plans'!$C$31,IF($W14="MS-1","n/a",IF($W14="MS-2","n/a",IF($W14="MS-3","n/a",IF($W14="MS-4","n/a",IF($W14="MS-5","n/a",IF($W14="MS-6",'2020 Mx Supp Plans'!$N$27,0)))))))))))))))))))))</f>
        <v>661.16395800000009</v>
      </c>
      <c r="AC14" s="47">
        <f>IF($W14="ACA-P",'2020 GTCMHIC Metal Level Plans'!$D$26,IF($W14="ACA-G",'2020 GTCMHIC Metal Level Plans'!$F$26,IF($W14="ACA-S",'2020 GTCMHIC Metal Level Plans'!$H$26,IF($W14="ACA-B",'2020 GTCMHIC Metal Level Plans'!$J$26,'Premium Rate Summary - Seneca'!AA14+AB14))))</f>
        <v>1719.0400500000001</v>
      </c>
      <c r="AD14" s="19"/>
    </row>
    <row r="15" spans="1:30" s="6" customFormat="1" ht="15.95" customHeight="1" x14ac:dyDescent="0.2">
      <c r="A15" s="297"/>
      <c r="B15" s="215"/>
      <c r="C15" s="146" t="s">
        <v>404</v>
      </c>
      <c r="D15" s="146" t="s">
        <v>93</v>
      </c>
      <c r="E15" s="276"/>
      <c r="F15" s="255"/>
      <c r="G15" s="147" t="s">
        <v>232</v>
      </c>
      <c r="H15" s="147" t="s">
        <v>126</v>
      </c>
      <c r="I15" s="147" t="s">
        <v>356</v>
      </c>
      <c r="J15" s="140">
        <v>5</v>
      </c>
      <c r="K15" s="140">
        <v>35</v>
      </c>
      <c r="L15" s="140">
        <v>70</v>
      </c>
      <c r="M15" s="140">
        <v>10</v>
      </c>
      <c r="N15" s="140">
        <v>70</v>
      </c>
      <c r="O15" s="140">
        <v>140</v>
      </c>
      <c r="P15" s="140" t="s">
        <v>70</v>
      </c>
      <c r="Q15" s="144" t="s">
        <v>93</v>
      </c>
      <c r="R15" s="140" t="s">
        <v>220</v>
      </c>
      <c r="S15" s="140" t="s">
        <v>23</v>
      </c>
      <c r="T15" s="140" t="s">
        <v>23</v>
      </c>
      <c r="U15" s="140">
        <v>2000</v>
      </c>
      <c r="V15" s="140">
        <v>6000</v>
      </c>
      <c r="W15" s="144" t="s">
        <v>70</v>
      </c>
      <c r="X15" s="47">
        <f>IF($W15="MM1",'2020 GTCMHIC Indemnity Plans'!$D$25,IF($W15="MM2",'2020 GTCMHIC Indemnity Plans'!$F$25,IF($W15="MM3",'2020 GTCMHIC Indemnity Plans'!$H$25,IF($W15="MM5",'2020 GTCMHIC Indemnity Plans'!$J$25,IF($W15="MM6",'2020 GTCMHIC Comprehensive Plan'!$D$25,IF($W15="MM7",'2020 GTCMHIC Indemnity Plans'!$L$25,IF($W15="PPO1",'2020 GTMHIC PPO Plans'!$D$25,IF($W15="PPO2",'2020 GTMHIC PPO Plans'!$F$25,IF($W15="PPO3",'2020 GTMHIC PPO Plans'!$H$25,IF($W15="PPOT",'2020 GTMHIC PPO Plans'!$J$25,IF($W15="ACA-P",'2020 GTCMHIC Metal Level Plans'!$C$29,IF($W15="ACA-G",'2020 GTCMHIC Metal Level Plans'!$C$34,IF($W15="ACA-S",'2020 GTCMHIC Metal Level Plans'!$C$39,IF($W15="ACA-B",'2020 GTCMHIC Metal Level Plans'!$C$44,IF($W15="MS-1",'2020 Mx Supp Plans'!$D$26,IF($W15="MS-2",'2020 Mx Supp Plans'!$F$26,IF($W15="MS-3",'2020 Mx Supp Plans'!$H$26,IF($W15="MS-4",'2020 Mx Supp Plans'!$J$26,IF($W15="MS-5",'2020 Mx Supp Plans'!$L$26," ")))))))))))))))))))</f>
        <v>526.68320894280009</v>
      </c>
      <c r="Y15" s="47">
        <f>IF($P15="2T1",'2020 GTCMHIC 2-Tier Rx Plans'!$C$30,IF($P15="2T2",'2020 GTCMHIC 2-Tier Rx Plans'!$D$30,IF($P15="2T3",'2020 GTCMHIC 2-Tier Rx Plans'!$E$30,IF($P15="3T3",'2020 GTCMHIC 3-Tier Rx Plans'!$C$30,IF($P15="3T5a",'2020 GTCMHIC 3-Tier Rx Plans'!$D$30,IF($P15="3T6",'2020 GTCMHIC 3-Tier Rx Plans'!$E$30,IF($P15="3T7",'2020 GTCMHIC 3-Tier Rx Plans'!$F$30,IF($P15="3T9",'2020 GTCMHIC 3-Tier Rx Plans'!$G$30,IF($P15="3T10",'2020 GTCMHIC 3-Tier Rx Plans'!$H$30,IF($P15="3T11",'2020 GTCMHIC 3-Tier Rx Plans'!$I$30,IF($P15="3T13",'2020 GTCMHIC 3-Tier Rx Plans'!$J$30,IF($W15="ACA-P",'2020 GTCMHIC Metal Level Plans'!$C$30,IF($W15="ACA-G",'2020 GTCMHIC Metal Level Plans'!$C$35,IF($W15="ACA-S",'2020 GTCMHIC Metal Level Plans'!$C$40,IF($W15="ACA-B",'2020 GTCMHIC Metal Level Plans'!$C$45,IF($W15="MS-1",'2020 Mx Supp Plans'!$D$27,IF($W15="MS-2",'2020 Mx Supp Plans'!$F$27,IF($W15="MS-3",'2020 Mx Supp Plans'!$H$27,IF($W15="MS-4",'2020 Mx Supp Plans'!$J$27,IF($W15="MS-5",'2020 Mx Supp Plans'!$L$27,IF($W15="MS-6",'2020 Mx Supp Plans'!$N$27,0)))))))))))))))))))))</f>
        <v>134.48074905720003</v>
      </c>
      <c r="Z15" s="47">
        <f>IF($W15="ACA-P",'2020 GTCMHIC Metal Level Plans'!$D$25,IF($W15="ACA-G",'2020 GTCMHIC Metal Level Plans'!$F$25,IF($W15="ACA-S",'2020 GTCMHIC Metal Level Plans'!$H$25,IF($W15="ACA-B",'2020 GTCMHIC Metal Level Plans'!$J$25,'Premium Rate Summary - Seneca'!X15+Y15))))</f>
        <v>661.16395800000009</v>
      </c>
      <c r="AA15" s="47">
        <f>IF($W15="MM1",'2020 GTCMHIC Indemnity Plans'!$D$26,IF($W15="MM2",'2020 GTCMHIC Indemnity Plans'!$F$26,IF($W15="MM3",'2020 GTCMHIC Indemnity Plans'!$H$26,IF($W15="MM5",'2020 GTCMHIC Indemnity Plans'!$J$26,IF($W15="MM6",'2020 GTCMHIC Comprehensive Plan'!$D$26,IF($W15="MM7",'2020 GTCMHIC Indemnity Plans'!$L$26,IF($W15="PPO1",'2020 GTMHIC PPO Plans'!$D$26,IF($W15="PPO2",'2020 GTMHIC PPO Plans'!$F$26,IF($W15="PPO3",'2020 GTMHIC PPO Plans'!$H$26,IF($W15="PPOT",'2020 GTMHIC PPO Plans'!$J$26,IF($W15="ACA-P",'2020 GTCMHIC Metal Level Plans'!$D$29,IF($W15="ACA-G",'2020 GTCMHIC Metal Level Plans'!$D$34,IF($W15="ACA-S",'2020 GTCMHIC Metal Level Plans'!$D$39,IF($W15="ACA-B",'2020 GTCMHIC Metal Level Plans'!$D$44,IF($W15="MS-1","n/a",IF($W15="MS-2","n/a",IF($W15="MS-3","n/a",IF($W15="MS-4","n/a",IF($W15="MS-5","n/a"," ")))))))))))))))))))</f>
        <v>1369.3873038300001</v>
      </c>
      <c r="AB15" s="47">
        <f>IF($P15="2T1",'2020 GTCMHIC 2-Tier Rx Plans'!$C$31,IF($P15="2T2",'2020 GTCMHIC 2-Tier Rx Plans'!$D$31,IF($P15="2T3",'2020 GTCMHIC 2-Tier Rx Plans'!$E$31,IF($P15="3T3",'2020 GTCMHIC 3-Tier Rx Plans'!$C$31,IF($P15="3T5a",'2020 GTCMHIC 3-Tier Rx Plans'!$D$31,IF($P15="3T6",'2020 GTCMHIC 3-Tier Rx Plans'!$E$31,IF($P15="3T7",'2020 GTCMHIC 3-Tier Rx Plans'!$F$31,IF($P15="3T9",'2020 GTCMHIC 3-Tier Rx Plans'!$G$31,IF($P15="3T10",'2020 GTCMHIC 3-Tier Rx Plans'!$H$31,IF($P15="3T11",'2020 GTCMHIC 3-Tier Rx Plans'!$I$31,IF($P15="3T13",'2020 GTCMHIC 3-Tier Rx Plans'!$J$31,IF($W15="ACA-P",'2020 GTCMHIC Metal Level Plans'!$C$31,IF($W15="ACA-G",'2020 GTCMHIC Metal Level Plans'!$C$31,IF($W15="ACA-S",'2020 GTCMHIC Metal Level Plans'!$C$31,IF($W15="ACA-B",'2020 GTCMHIC Metal Level Plans'!$C$31,IF($W15="MS-1","n/a",IF($W15="MS-2","n/a",IF($W15="MS-3","n/a",IF($W15="MS-4","n/a",IF($W15="MS-5","n/a",IF($W15="MS-6",'2020 Mx Supp Plans'!$N$27,0)))))))))))))))))))))</f>
        <v>661.16395800000009</v>
      </c>
      <c r="AC15" s="47">
        <f>IF($W15="ACA-P",'2020 GTCMHIC Metal Level Plans'!$D$26,IF($W15="ACA-G",'2020 GTCMHIC Metal Level Plans'!$F$26,IF($W15="ACA-S",'2020 GTCMHIC Metal Level Plans'!$H$26,IF($W15="ACA-B",'2020 GTCMHIC Metal Level Plans'!$J$26,'Premium Rate Summary - Seneca'!AA15+AB15))))</f>
        <v>1719.0400500000001</v>
      </c>
      <c r="AD15" s="19"/>
    </row>
    <row r="16" spans="1:30" s="6" customFormat="1" ht="15.95" customHeight="1" x14ac:dyDescent="0.2">
      <c r="A16" s="297"/>
      <c r="B16" s="215"/>
      <c r="C16" s="146" t="s">
        <v>405</v>
      </c>
      <c r="D16" s="146" t="s">
        <v>93</v>
      </c>
      <c r="E16" s="276"/>
      <c r="F16" s="255"/>
      <c r="G16" s="147" t="s">
        <v>231</v>
      </c>
      <c r="H16" s="147" t="s">
        <v>139</v>
      </c>
      <c r="I16" s="147" t="s">
        <v>356</v>
      </c>
      <c r="J16" s="140">
        <v>5</v>
      </c>
      <c r="K16" s="140">
        <v>35</v>
      </c>
      <c r="L16" s="140">
        <v>70</v>
      </c>
      <c r="M16" s="140">
        <v>10</v>
      </c>
      <c r="N16" s="140">
        <v>70</v>
      </c>
      <c r="O16" s="140">
        <v>140</v>
      </c>
      <c r="P16" s="140" t="s">
        <v>70</v>
      </c>
      <c r="Q16" s="144" t="s">
        <v>93</v>
      </c>
      <c r="R16" s="140" t="s">
        <v>220</v>
      </c>
      <c r="S16" s="140" t="s">
        <v>23</v>
      </c>
      <c r="T16" s="140" t="s">
        <v>23</v>
      </c>
      <c r="U16" s="140">
        <v>2000</v>
      </c>
      <c r="V16" s="140">
        <v>6000</v>
      </c>
      <c r="W16" s="144" t="s">
        <v>70</v>
      </c>
      <c r="X16" s="47">
        <f>IF($W16="MM1",'2020 GTCMHIC Indemnity Plans'!$D$25,IF($W16="MM2",'2020 GTCMHIC Indemnity Plans'!$F$25,IF($W16="MM3",'2020 GTCMHIC Indemnity Plans'!$H$25,IF($W16="MM5",'2020 GTCMHIC Indemnity Plans'!$J$25,IF($W16="MM6",'2020 GTCMHIC Comprehensive Plan'!$D$25,IF($W16="MM7",'2020 GTCMHIC Indemnity Plans'!$L$25,IF($W16="PPO1",'2020 GTMHIC PPO Plans'!$D$25,IF($W16="PPO2",'2020 GTMHIC PPO Plans'!$F$25,IF($W16="PPO3",'2020 GTMHIC PPO Plans'!$H$25,IF($W16="PPOT",'2020 GTMHIC PPO Plans'!$J$25,IF($W16="ACA-P",'2020 GTCMHIC Metal Level Plans'!$C$29,IF($W16="ACA-G",'2020 GTCMHIC Metal Level Plans'!$C$34,IF($W16="ACA-S",'2020 GTCMHIC Metal Level Plans'!$C$39,IF($W16="ACA-B",'2020 GTCMHIC Metal Level Plans'!$C$44,IF($W16="MS-1",'2020 Mx Supp Plans'!$D$26,IF($W16="MS-2",'2020 Mx Supp Plans'!$F$26,IF($W16="MS-3",'2020 Mx Supp Plans'!$H$26,IF($W16="MS-4",'2020 Mx Supp Plans'!$J$26,IF($W16="MS-5",'2020 Mx Supp Plans'!$L$26," ")))))))))))))))))))</f>
        <v>526.68320894280009</v>
      </c>
      <c r="Y16" s="47">
        <f>IF($P16="2T1",'2020 GTCMHIC 2-Tier Rx Plans'!$C$30,IF($P16="2T2",'2020 GTCMHIC 2-Tier Rx Plans'!$D$30,IF($P16="2T3",'2020 GTCMHIC 2-Tier Rx Plans'!$E$30,IF($P16="3T3",'2020 GTCMHIC 3-Tier Rx Plans'!$C$30,IF($P16="3T5a",'2020 GTCMHIC 3-Tier Rx Plans'!$D$30,IF($P16="3T6",'2020 GTCMHIC 3-Tier Rx Plans'!$E$30,IF($P16="3T7",'2020 GTCMHIC 3-Tier Rx Plans'!$F$30,IF($P16="3T9",'2020 GTCMHIC 3-Tier Rx Plans'!$G$30,IF($P16="3T10",'2020 GTCMHIC 3-Tier Rx Plans'!$H$30,IF($P16="3T11",'2020 GTCMHIC 3-Tier Rx Plans'!$I$30,IF($P16="3T13",'2020 GTCMHIC 3-Tier Rx Plans'!$J$30,IF($W16="ACA-P",'2020 GTCMHIC Metal Level Plans'!$C$30,IF($W16="ACA-G",'2020 GTCMHIC Metal Level Plans'!$C$35,IF($W16="ACA-S",'2020 GTCMHIC Metal Level Plans'!$C$40,IF($W16="ACA-B",'2020 GTCMHIC Metal Level Plans'!$C$45,IF($W16="MS-1",'2020 Mx Supp Plans'!$D$27,IF($W16="MS-2",'2020 Mx Supp Plans'!$F$27,IF($W16="MS-3",'2020 Mx Supp Plans'!$H$27,IF($W16="MS-4",'2020 Mx Supp Plans'!$J$27,IF($W16="MS-5",'2020 Mx Supp Plans'!$L$27,IF($W16="MS-6",'2020 Mx Supp Plans'!$N$27,0)))))))))))))))))))))</f>
        <v>134.48074905720003</v>
      </c>
      <c r="Z16" s="47">
        <f>IF($W16="ACA-P",'2020 GTCMHIC Metal Level Plans'!$D$25,IF($W16="ACA-G",'2020 GTCMHIC Metal Level Plans'!$F$25,IF($W16="ACA-S",'2020 GTCMHIC Metal Level Plans'!$H$25,IF($W16="ACA-B",'2020 GTCMHIC Metal Level Plans'!$J$25,'Premium Rate Summary - Seneca'!X16+Y16))))</f>
        <v>661.16395800000009</v>
      </c>
      <c r="AA16" s="47">
        <f>IF($W16="MM1",'2020 GTCMHIC Indemnity Plans'!$D$26,IF($W16="MM2",'2020 GTCMHIC Indemnity Plans'!$F$26,IF($W16="MM3",'2020 GTCMHIC Indemnity Plans'!$H$26,IF($W16="MM5",'2020 GTCMHIC Indemnity Plans'!$J$26,IF($W16="MM6",'2020 GTCMHIC Comprehensive Plan'!$D$26,IF($W16="MM7",'2020 GTCMHIC Indemnity Plans'!$L$26,IF($W16="PPO1",'2020 GTMHIC PPO Plans'!$D$26,IF($W16="PPO2",'2020 GTMHIC PPO Plans'!$F$26,IF($W16="PPO3",'2020 GTMHIC PPO Plans'!$H$26,IF($W16="PPOT",'2020 GTMHIC PPO Plans'!$J$26,IF($W16="ACA-P",'2020 GTCMHIC Metal Level Plans'!$D$29,IF($W16="ACA-G",'2020 GTCMHIC Metal Level Plans'!$D$34,IF($W16="ACA-S",'2020 GTCMHIC Metal Level Plans'!$D$39,IF($W16="ACA-B",'2020 GTCMHIC Metal Level Plans'!$D$44,IF($W16="MS-1","n/a",IF($W16="MS-2","n/a",IF($W16="MS-3","n/a",IF($W16="MS-4","n/a",IF($W16="MS-5","n/a"," ")))))))))))))))))))</f>
        <v>1369.3873038300001</v>
      </c>
      <c r="AB16" s="47">
        <f>IF($P16="2T1",'2020 GTCMHIC 2-Tier Rx Plans'!$C$31,IF($P16="2T2",'2020 GTCMHIC 2-Tier Rx Plans'!$D$31,IF($P16="2T3",'2020 GTCMHIC 2-Tier Rx Plans'!$E$31,IF($P16="3T3",'2020 GTCMHIC 3-Tier Rx Plans'!$C$31,IF($P16="3T5a",'2020 GTCMHIC 3-Tier Rx Plans'!$D$31,IF($P16="3T6",'2020 GTCMHIC 3-Tier Rx Plans'!$E$31,IF($P16="3T7",'2020 GTCMHIC 3-Tier Rx Plans'!$F$31,IF($P16="3T9",'2020 GTCMHIC 3-Tier Rx Plans'!$G$31,IF($P16="3T10",'2020 GTCMHIC 3-Tier Rx Plans'!$H$31,IF($P16="3T11",'2020 GTCMHIC 3-Tier Rx Plans'!$I$31,IF($P16="3T13",'2020 GTCMHIC 3-Tier Rx Plans'!$J$31,IF($W16="ACA-P",'2020 GTCMHIC Metal Level Plans'!$C$31,IF($W16="ACA-G",'2020 GTCMHIC Metal Level Plans'!$C$31,IF($W16="ACA-S",'2020 GTCMHIC Metal Level Plans'!$C$31,IF($W16="ACA-B",'2020 GTCMHIC Metal Level Plans'!$C$31,IF($W16="MS-1","n/a",IF($W16="MS-2","n/a",IF($W16="MS-3","n/a",IF($W16="MS-4","n/a",IF($W16="MS-5","n/a",IF($W16="MS-6",'2020 Mx Supp Plans'!$N$27,0)))))))))))))))))))))</f>
        <v>661.16395800000009</v>
      </c>
      <c r="AC16" s="47">
        <f>IF($W16="ACA-P",'2020 GTCMHIC Metal Level Plans'!$D$26,IF($W16="ACA-G",'2020 GTCMHIC Metal Level Plans'!$F$26,IF($W16="ACA-S",'2020 GTCMHIC Metal Level Plans'!$H$26,IF($W16="ACA-B",'2020 GTCMHIC Metal Level Plans'!$J$26,'Premium Rate Summary - Seneca'!AA16+AB16))))</f>
        <v>1719.0400500000001</v>
      </c>
      <c r="AD16" s="19"/>
    </row>
    <row r="17" spans="1:30" s="6" customFormat="1" ht="15.95" customHeight="1" x14ac:dyDescent="0.2">
      <c r="A17" s="298"/>
      <c r="B17" s="215"/>
      <c r="C17" s="146" t="s">
        <v>404</v>
      </c>
      <c r="D17" s="146" t="s">
        <v>93</v>
      </c>
      <c r="E17" s="277"/>
      <c r="F17" s="256"/>
      <c r="G17" s="147" t="s">
        <v>146</v>
      </c>
      <c r="H17" s="147" t="s">
        <v>163</v>
      </c>
      <c r="I17" s="147" t="s">
        <v>356</v>
      </c>
      <c r="J17" s="140">
        <v>5</v>
      </c>
      <c r="K17" s="140">
        <v>35</v>
      </c>
      <c r="L17" s="140">
        <v>70</v>
      </c>
      <c r="M17" s="140">
        <v>10</v>
      </c>
      <c r="N17" s="140">
        <v>70</v>
      </c>
      <c r="O17" s="140">
        <v>140</v>
      </c>
      <c r="P17" s="140" t="s">
        <v>70</v>
      </c>
      <c r="Q17" s="144" t="s">
        <v>93</v>
      </c>
      <c r="R17" s="140" t="s">
        <v>220</v>
      </c>
      <c r="S17" s="140" t="s">
        <v>23</v>
      </c>
      <c r="T17" s="140" t="s">
        <v>23</v>
      </c>
      <c r="U17" s="140">
        <v>2000</v>
      </c>
      <c r="V17" s="140">
        <v>6000</v>
      </c>
      <c r="W17" s="144" t="s">
        <v>70</v>
      </c>
      <c r="X17" s="47">
        <f>IF($W17="MM1",'2020 GTCMHIC Indemnity Plans'!$D$25,IF($W17="MM2",'2020 GTCMHIC Indemnity Plans'!$F$25,IF($W17="MM3",'2020 GTCMHIC Indemnity Plans'!$H$25,IF($W17="MM5",'2020 GTCMHIC Indemnity Plans'!$J$25,IF($W17="MM6",'2020 GTCMHIC Comprehensive Plan'!$D$25,IF($W17="MM7",'2020 GTCMHIC Indemnity Plans'!$L$25,IF($W17="PPO1",'2020 GTMHIC PPO Plans'!$D$25,IF($W17="PPO2",'2020 GTMHIC PPO Plans'!$F$25,IF($W17="PPO3",'2020 GTMHIC PPO Plans'!$H$25,IF($W17="PPOT",'2020 GTMHIC PPO Plans'!$J$25,IF($W17="ACA-P",'2020 GTCMHIC Metal Level Plans'!$C$29,IF($W17="ACA-G",'2020 GTCMHIC Metal Level Plans'!$C$34,IF($W17="ACA-S",'2020 GTCMHIC Metal Level Plans'!$C$39,IF($W17="ACA-B",'2020 GTCMHIC Metal Level Plans'!$C$44,IF($W17="MS-1",'2020 Mx Supp Plans'!$D$26,IF($W17="MS-2",'2020 Mx Supp Plans'!$F$26,IF($W17="MS-3",'2020 Mx Supp Plans'!$H$26,IF($W17="MS-4",'2020 Mx Supp Plans'!$J$26,IF($W17="MS-5",'2020 Mx Supp Plans'!$L$26," ")))))))))))))))))))</f>
        <v>526.68320894280009</v>
      </c>
      <c r="Y17" s="47">
        <f>IF($P17="2T1",'2020 GTCMHIC 2-Tier Rx Plans'!$C$30,IF($P17="2T2",'2020 GTCMHIC 2-Tier Rx Plans'!$D$30,IF($P17="2T3",'2020 GTCMHIC 2-Tier Rx Plans'!$E$30,IF($P17="3T3",'2020 GTCMHIC 3-Tier Rx Plans'!$C$30,IF($P17="3T5a",'2020 GTCMHIC 3-Tier Rx Plans'!$D$30,IF($P17="3T6",'2020 GTCMHIC 3-Tier Rx Plans'!$E$30,IF($P17="3T7",'2020 GTCMHIC 3-Tier Rx Plans'!$F$30,IF($P17="3T9",'2020 GTCMHIC 3-Tier Rx Plans'!$G$30,IF($P17="3T10",'2020 GTCMHIC 3-Tier Rx Plans'!$H$30,IF($P17="3T11",'2020 GTCMHIC 3-Tier Rx Plans'!$I$30,IF($P17="3T13",'2020 GTCMHIC 3-Tier Rx Plans'!$J$30,IF($W17="ACA-P",'2020 GTCMHIC Metal Level Plans'!$C$30,IF($W17="ACA-G",'2020 GTCMHIC Metal Level Plans'!$C$35,IF($W17="ACA-S",'2020 GTCMHIC Metal Level Plans'!$C$40,IF($W17="ACA-B",'2020 GTCMHIC Metal Level Plans'!$C$45,IF($W17="MS-1",'2020 Mx Supp Plans'!$D$27,IF($W17="MS-2",'2020 Mx Supp Plans'!$F$27,IF($W17="MS-3",'2020 Mx Supp Plans'!$H$27,IF($W17="MS-4",'2020 Mx Supp Plans'!$J$27,IF($W17="MS-5",'2020 Mx Supp Plans'!$L$27,IF($W17="MS-6",'2020 Mx Supp Plans'!$N$27,0)))))))))))))))))))))</f>
        <v>134.48074905720003</v>
      </c>
      <c r="Z17" s="47">
        <f>IF($W17="ACA-P",'2020 GTCMHIC Metal Level Plans'!$D$25,IF($W17="ACA-G",'2020 GTCMHIC Metal Level Plans'!$F$25,IF($W17="ACA-S",'2020 GTCMHIC Metal Level Plans'!$H$25,IF($W17="ACA-B",'2020 GTCMHIC Metal Level Plans'!$J$25,'Premium Rate Summary - Seneca'!X17+Y17))))</f>
        <v>661.16395800000009</v>
      </c>
      <c r="AA17" s="47">
        <f>IF($W17="MM1",'2020 GTCMHIC Indemnity Plans'!$D$26,IF($W17="MM2",'2020 GTCMHIC Indemnity Plans'!$F$26,IF($W17="MM3",'2020 GTCMHIC Indemnity Plans'!$H$26,IF($W17="MM5",'2020 GTCMHIC Indemnity Plans'!$J$26,IF($W17="MM6",'2020 GTCMHIC Comprehensive Plan'!$D$26,IF($W17="MM7",'2020 GTCMHIC Indemnity Plans'!$L$26,IF($W17="PPO1",'2020 GTMHIC PPO Plans'!$D$26,IF($W17="PPO2",'2020 GTMHIC PPO Plans'!$F$26,IF($W17="PPO3",'2020 GTMHIC PPO Plans'!$H$26,IF($W17="PPOT",'2020 GTMHIC PPO Plans'!$J$26,IF($W17="ACA-P",'2020 GTCMHIC Metal Level Plans'!$D$29,IF($W17="ACA-G",'2020 GTCMHIC Metal Level Plans'!$D$34,IF($W17="ACA-S",'2020 GTCMHIC Metal Level Plans'!$D$39,IF($W17="ACA-B",'2020 GTCMHIC Metal Level Plans'!$D$44,IF($W17="MS-1","n/a",IF($W17="MS-2","n/a",IF($W17="MS-3","n/a",IF($W17="MS-4","n/a",IF($W17="MS-5","n/a"," ")))))))))))))))))))</f>
        <v>1369.3873038300001</v>
      </c>
      <c r="AB17" s="47">
        <f>IF($P17="2T1",'2020 GTCMHIC 2-Tier Rx Plans'!$C$31,IF($P17="2T2",'2020 GTCMHIC 2-Tier Rx Plans'!$D$31,IF($P17="2T3",'2020 GTCMHIC 2-Tier Rx Plans'!$E$31,IF($P17="3T3",'2020 GTCMHIC 3-Tier Rx Plans'!$C$31,IF($P17="3T5a",'2020 GTCMHIC 3-Tier Rx Plans'!$D$31,IF($P17="3T6",'2020 GTCMHIC 3-Tier Rx Plans'!$E$31,IF($P17="3T7",'2020 GTCMHIC 3-Tier Rx Plans'!$F$31,IF($P17="3T9",'2020 GTCMHIC 3-Tier Rx Plans'!$G$31,IF($P17="3T10",'2020 GTCMHIC 3-Tier Rx Plans'!$H$31,IF($P17="3T11",'2020 GTCMHIC 3-Tier Rx Plans'!$I$31,IF($P17="3T13",'2020 GTCMHIC 3-Tier Rx Plans'!$J$31,IF($W17="ACA-P",'2020 GTCMHIC Metal Level Plans'!$C$31,IF($W17="ACA-G",'2020 GTCMHIC Metal Level Plans'!$C$31,IF($W17="ACA-S",'2020 GTCMHIC Metal Level Plans'!$C$31,IF($W17="ACA-B",'2020 GTCMHIC Metal Level Plans'!$C$31,IF($W17="MS-1","n/a",IF($W17="MS-2","n/a",IF($W17="MS-3","n/a",IF($W17="MS-4","n/a",IF($W17="MS-5","n/a",IF($W17="MS-6",'2020 Mx Supp Plans'!$N$27,0)))))))))))))))))))))</f>
        <v>661.16395800000009</v>
      </c>
      <c r="AC17" s="47">
        <f>IF($W17="ACA-P",'2020 GTCMHIC Metal Level Plans'!$D$26,IF($W17="ACA-G",'2020 GTCMHIC Metal Level Plans'!$F$26,IF($W17="ACA-S",'2020 GTCMHIC Metal Level Plans'!$H$26,IF($W17="ACA-B",'2020 GTCMHIC Metal Level Plans'!$J$26,'Premium Rate Summary - Seneca'!AA17+AB17))))</f>
        <v>1719.0400500000001</v>
      </c>
      <c r="AD17" s="19"/>
    </row>
    <row r="18" spans="1:30" s="5" customFormat="1" ht="15.95" customHeight="1" x14ac:dyDescent="0.2">
      <c r="A18" s="6"/>
      <c r="B18" s="6"/>
      <c r="C18" s="6"/>
      <c r="D18" s="6"/>
      <c r="E18" s="14"/>
      <c r="F18" s="6"/>
      <c r="G18" s="6"/>
      <c r="H18" s="6"/>
      <c r="I18" s="6"/>
      <c r="J18" s="6"/>
      <c r="K18" s="6"/>
      <c r="L18" s="6"/>
      <c r="M18" s="6"/>
      <c r="N18" s="6"/>
      <c r="P18" s="7"/>
    </row>
    <row r="19" spans="1:30" s="6" customFormat="1" ht="15.95" customHeight="1" x14ac:dyDescent="0.2">
      <c r="E19" s="14"/>
      <c r="P19" s="14"/>
    </row>
    <row r="20" spans="1:30" s="6" customFormat="1" ht="15.95" customHeight="1" x14ac:dyDescent="0.2">
      <c r="E20" s="14"/>
      <c r="P20" s="14"/>
    </row>
    <row r="21" spans="1:30" x14ac:dyDescent="0.2">
      <c r="C21" s="3"/>
      <c r="D21" s="3"/>
      <c r="E21" s="7"/>
      <c r="F21" s="3"/>
      <c r="G21" s="3"/>
      <c r="H21" s="3"/>
      <c r="I21" s="3"/>
      <c r="J21" s="3"/>
      <c r="K21" s="3"/>
      <c r="L21" s="3"/>
      <c r="M21" s="3"/>
      <c r="N21" s="3"/>
    </row>
    <row r="22" spans="1:30" x14ac:dyDescent="0.2">
      <c r="A22" s="3"/>
      <c r="B22" s="3"/>
      <c r="C22" s="3"/>
      <c r="D22" s="3"/>
      <c r="E22" s="7"/>
      <c r="F22" s="3"/>
      <c r="G22" s="3"/>
      <c r="H22" s="3"/>
      <c r="I22" s="3"/>
      <c r="J22" s="3"/>
      <c r="K22" s="3"/>
      <c r="L22" s="3"/>
      <c r="M22" s="3"/>
      <c r="N22" s="3"/>
    </row>
    <row r="23" spans="1:30" s="3" customFormat="1" x14ac:dyDescent="0.2">
      <c r="E23" s="7"/>
      <c r="P23" s="4"/>
    </row>
    <row r="24" spans="1:30" x14ac:dyDescent="0.2">
      <c r="A24" s="22"/>
      <c r="B24" s="22"/>
      <c r="C24" s="3"/>
      <c r="D24" s="3"/>
      <c r="E24" s="7"/>
      <c r="F24" s="3"/>
      <c r="G24" s="3"/>
      <c r="H24" s="3"/>
      <c r="I24" s="3"/>
      <c r="J24" s="3"/>
      <c r="K24" s="3"/>
      <c r="L24" s="3"/>
      <c r="M24" s="3"/>
      <c r="N24" s="3"/>
    </row>
    <row r="25" spans="1:30" x14ac:dyDescent="0.2">
      <c r="A25" s="22"/>
      <c r="B25" s="22"/>
      <c r="C25" s="3"/>
      <c r="D25" s="3"/>
      <c r="E25" s="7"/>
      <c r="F25" s="3"/>
      <c r="G25" s="3"/>
      <c r="H25" s="3"/>
      <c r="I25" s="3"/>
      <c r="J25" s="3"/>
      <c r="K25" s="3"/>
      <c r="L25" s="3"/>
      <c r="M25" s="3"/>
      <c r="N25" s="3"/>
    </row>
    <row r="27" spans="1:30" s="3" customFormat="1" x14ac:dyDescent="0.2">
      <c r="E27" s="7"/>
      <c r="P27" s="4"/>
    </row>
    <row r="29" spans="1:30" x14ac:dyDescent="0.2">
      <c r="A29" s="3"/>
      <c r="B29" s="3"/>
      <c r="C29" s="3"/>
      <c r="D29" s="3"/>
      <c r="E29" s="7"/>
      <c r="F29" s="3"/>
      <c r="G29" s="3"/>
      <c r="H29" s="3"/>
      <c r="I29" s="3"/>
      <c r="J29" s="3"/>
      <c r="K29" s="3"/>
      <c r="L29" s="3"/>
      <c r="M29" s="3"/>
      <c r="N29" s="3"/>
    </row>
    <row r="31" spans="1:30" s="3" customFormat="1" x14ac:dyDescent="0.2">
      <c r="E31" s="7"/>
      <c r="P31" s="4"/>
    </row>
    <row r="33" spans="1:16" x14ac:dyDescent="0.2">
      <c r="A33" s="3"/>
      <c r="B33" s="3"/>
      <c r="C33" s="3"/>
      <c r="D33" s="3"/>
      <c r="E33" s="7"/>
      <c r="F33" s="3"/>
      <c r="G33" s="3"/>
      <c r="H33" s="3"/>
      <c r="I33" s="3"/>
      <c r="J33" s="3"/>
      <c r="K33" s="3"/>
      <c r="L33" s="3"/>
      <c r="M33" s="3"/>
      <c r="N33" s="3"/>
    </row>
    <row r="34" spans="1:16" s="3" customFormat="1" x14ac:dyDescent="0.2">
      <c r="A34" s="1"/>
      <c r="B34" s="1"/>
      <c r="C34" s="1"/>
      <c r="D34" s="1"/>
      <c r="E34" s="14"/>
      <c r="F34" s="1"/>
      <c r="G34" s="1"/>
      <c r="H34" s="1"/>
      <c r="I34" s="1"/>
      <c r="J34" s="1"/>
      <c r="K34" s="1"/>
      <c r="L34" s="1"/>
      <c r="M34" s="1"/>
      <c r="N34" s="1"/>
      <c r="P34" s="4"/>
    </row>
    <row r="35" spans="1:16" s="3" customFormat="1" x14ac:dyDescent="0.2">
      <c r="E35" s="7"/>
      <c r="P35" s="4"/>
    </row>
    <row r="37" spans="1:16" x14ac:dyDescent="0.2">
      <c r="A37" s="3"/>
      <c r="B37" s="3"/>
      <c r="C37" s="3"/>
      <c r="D37" s="3"/>
      <c r="E37" s="7"/>
      <c r="F37" s="3"/>
      <c r="G37" s="3"/>
      <c r="H37" s="3"/>
      <c r="I37" s="3"/>
      <c r="J37" s="3"/>
      <c r="K37" s="3"/>
      <c r="L37" s="3"/>
      <c r="M37" s="3"/>
      <c r="N37" s="3"/>
    </row>
    <row r="38" spans="1:16" x14ac:dyDescent="0.2">
      <c r="A38" s="3"/>
      <c r="B38" s="3"/>
      <c r="C38" s="3"/>
      <c r="D38" s="3"/>
      <c r="E38" s="7"/>
      <c r="F38" s="3"/>
      <c r="G38" s="3"/>
      <c r="H38" s="3"/>
      <c r="I38" s="3"/>
      <c r="J38" s="3"/>
      <c r="K38" s="3"/>
      <c r="L38" s="3"/>
      <c r="M38" s="3"/>
      <c r="N38" s="3"/>
    </row>
    <row r="39" spans="1:16" s="3" customFormat="1" x14ac:dyDescent="0.2">
      <c r="E39" s="7"/>
      <c r="P39" s="4"/>
    </row>
  </sheetData>
  <mergeCells count="25">
    <mergeCell ref="P3:P5"/>
    <mergeCell ref="Q3:V3"/>
    <mergeCell ref="W3:W5"/>
    <mergeCell ref="A3:A5"/>
    <mergeCell ref="B3:B5"/>
    <mergeCell ref="C3:D5"/>
    <mergeCell ref="E3:E5"/>
    <mergeCell ref="F3:F5"/>
    <mergeCell ref="G3:G5"/>
    <mergeCell ref="A6:A17"/>
    <mergeCell ref="B6:B17"/>
    <mergeCell ref="E6:E17"/>
    <mergeCell ref="F6:F17"/>
    <mergeCell ref="X3:AC3"/>
    <mergeCell ref="J4:L4"/>
    <mergeCell ref="M4:O4"/>
    <mergeCell ref="Q4:Q5"/>
    <mergeCell ref="R4:R5"/>
    <mergeCell ref="S4:T4"/>
    <mergeCell ref="U4:V4"/>
    <mergeCell ref="X4:Z4"/>
    <mergeCell ref="AA4:AC4"/>
    <mergeCell ref="H3:H5"/>
    <mergeCell ref="I3:I5"/>
    <mergeCell ref="J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2020 GTCMHIC Indemnity Plans</vt:lpstr>
      <vt:lpstr>2020 GTMHIC PPO Plans</vt:lpstr>
      <vt:lpstr>2020 GTCMHIC Comprehensive Plan</vt:lpstr>
      <vt:lpstr>2020 Mx Supp Plans</vt:lpstr>
      <vt:lpstr>2020 GTCMHIC 2-Tier Rx Plans</vt:lpstr>
      <vt:lpstr>2020 GTCMHIC 3-Tier Rx Plans</vt:lpstr>
      <vt:lpstr>2020 GTCMHIC Metal Level Plans</vt:lpstr>
      <vt:lpstr>Premium Rate Summary - Cities</vt:lpstr>
      <vt:lpstr>Premium Rate Summary - Seneca</vt:lpstr>
      <vt:lpstr>Premium Rate Summary - Tompkins</vt:lpstr>
      <vt:lpstr>Premium Rate Summary - Towns</vt:lpstr>
      <vt:lpstr>Premium Rate Summary - Villages</vt:lpstr>
      <vt:lpstr>'Premium Rate Summary - Towns'!Print_Area</vt:lpstr>
      <vt:lpstr>'Premium Rate Summary - Towns'!Print_Titles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slocey</dc:creator>
  <cp:lastModifiedBy>Robert Spenard</cp:lastModifiedBy>
  <cp:lastPrinted>2019-08-22T16:57:46Z</cp:lastPrinted>
  <dcterms:created xsi:type="dcterms:W3CDTF">2009-04-14T16:44:12Z</dcterms:created>
  <dcterms:modified xsi:type="dcterms:W3CDTF">2019-10-02T13:27:04Z</dcterms:modified>
</cp:coreProperties>
</file>